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15" windowHeight="8760" activeTab="0"/>
  </bookViews>
  <sheets>
    <sheet name="BK 160 PH-TEST" sheetId="1" r:id="rId1"/>
  </sheets>
  <externalReferences>
    <externalReference r:id="rId4"/>
  </externalReferences>
  <definedNames>
    <definedName name="_xlnm.Print_Area" localSheetId="0">'BK 160 PH-TEST'!$A$1:$I$75</definedName>
  </definedNames>
  <calcPr fullCalcOnLoad="1"/>
</workbook>
</file>

<file path=xl/sharedStrings.xml><?xml version="1.0" encoding="utf-8"?>
<sst xmlns="http://schemas.openxmlformats.org/spreadsheetml/2006/main" count="39" uniqueCount="38">
  <si>
    <t>Item</t>
  </si>
  <si>
    <t>Arm (m)</t>
  </si>
  <si>
    <t>Weight (kg)</t>
  </si>
  <si>
    <t>Moment (Kg m)</t>
  </si>
  <si>
    <t>CG=</t>
  </si>
  <si>
    <t>Moment</t>
  </si>
  <si>
    <t>Weight</t>
  </si>
  <si>
    <t>x 100</t>
  </si>
  <si>
    <t>(%MAC)</t>
  </si>
  <si>
    <t>Basic empty weight</t>
  </si>
  <si>
    <t>Pilot</t>
  </si>
  <si>
    <t>Rear occupant</t>
  </si>
  <si>
    <t>Fuel</t>
  </si>
  <si>
    <t>Zero fuel</t>
  </si>
  <si>
    <t>Take-off condition</t>
  </si>
  <si>
    <t>CG Limits</t>
  </si>
  <si>
    <t>-max fwd</t>
  </si>
  <si>
    <t>23% linear</t>
  </si>
  <si>
    <t>-max rwd</t>
  </si>
  <si>
    <t>31,0% at all weights</t>
  </si>
  <si>
    <t>19% up to 765 kg</t>
  </si>
  <si>
    <t>from 765 kg to 850 kg</t>
  </si>
  <si>
    <t>%MAC</t>
  </si>
  <si>
    <t>Zero Fuel Weight (ZFW)</t>
  </si>
  <si>
    <t>Take-Off Weight (TOW)</t>
  </si>
  <si>
    <t>(Max 850 kg)</t>
  </si>
  <si>
    <t>MAXIMUM USABLE</t>
  </si>
  <si>
    <t>30 US Gal. (114 Lt.)</t>
  </si>
  <si>
    <t>Liter</t>
  </si>
  <si>
    <t>USG</t>
  </si>
  <si>
    <t>Fill in</t>
  </si>
  <si>
    <t>CAPACITY FUEL</t>
  </si>
  <si>
    <t>PH-TEST</t>
  </si>
  <si>
    <t>Date of Weight and</t>
  </si>
  <si>
    <t>Balance data:</t>
  </si>
  <si>
    <t>boxed items</t>
  </si>
  <si>
    <t>Baggage (Max 33 kg)</t>
  </si>
  <si>
    <r>
      <t xml:space="preserve">the </t>
    </r>
    <r>
      <rPr>
        <b/>
        <i/>
        <sz val="10"/>
        <color indexed="17"/>
        <rFont val="Verdana"/>
        <family val="2"/>
      </rPr>
      <t>GREEN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</si>
</sst>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0.0000"/>
  </numFmts>
  <fonts count="49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9.25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b/>
      <i/>
      <sz val="10"/>
      <color indexed="17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25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DB6F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2" fontId="5" fillId="0" borderId="21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6" borderId="10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73" fontId="5" fillId="33" borderId="12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15" fontId="5" fillId="37" borderId="28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left" vertical="center"/>
    </xf>
    <xf numFmtId="2" fontId="6" fillId="34" borderId="17" xfId="0" applyNumberFormat="1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15" fontId="5" fillId="37" borderId="28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365"/>
          <c:w val="0.932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'BK 160 PH-TEST'!$B$34:$H$34</c:f>
              <c:numCache/>
            </c:numRef>
          </c:xVal>
          <c:yVal>
            <c:numRef>
              <c:f>'BK 160 PH-TEST'!$B$35:$F$35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ZFW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TOW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'BK 160 PH-TEST'!$G$34:$H$34</c:f>
              <c:numCache/>
            </c:numRef>
          </c:xVal>
          <c:yVal>
            <c:numRef>
              <c:f>'BK 160 PH-TEST'!$G$35:$H$35</c:f>
              <c:numCache/>
            </c:numRef>
          </c:yVal>
          <c:smooth val="0"/>
        </c:ser>
        <c:axId val="22023471"/>
        <c:axId val="63993512"/>
      </c:scatterChart>
      <c:valAx>
        <c:axId val="22023471"/>
        <c:scaling>
          <c:orientation val="minMax"/>
          <c:max val="32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CG (%MAC)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93512"/>
        <c:crosses val="autoZero"/>
        <c:crossBetween val="midCat"/>
        <c:dispUnits/>
        <c:majorUnit val="1"/>
        <c:minorUnit val="0.1"/>
      </c:valAx>
      <c:valAx>
        <c:axId val="63993512"/>
        <c:scaling>
          <c:orientation val="minMax"/>
          <c:max val="875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Aircraft Weight (kg)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crossBetween val="midCat"/>
        <c:dispUnits/>
        <c:majorUnit val="25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47625</xdr:rowOff>
    </xdr:from>
    <xdr:to>
      <xdr:col>8</xdr:col>
      <xdr:colOff>695325</xdr:colOff>
      <xdr:row>59</xdr:row>
      <xdr:rowOff>66675</xdr:rowOff>
    </xdr:to>
    <xdr:graphicFrame>
      <xdr:nvGraphicFramePr>
        <xdr:cNvPr id="1" name="Chart 2"/>
        <xdr:cNvGraphicFramePr/>
      </xdr:nvGraphicFramePr>
      <xdr:xfrm>
        <a:off x="38100" y="3619500"/>
        <a:ext cx="6686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showGridLines="0" tabSelected="1" view="pageLayout" zoomScaleSheetLayoutView="100" workbookViewId="0" topLeftCell="A1">
      <selection activeCell="C8" sqref="C8"/>
    </sheetView>
  </sheetViews>
  <sheetFormatPr defaultColWidth="9.140625" defaultRowHeight="12.75" outlineLevelRow="1"/>
  <cols>
    <col min="1" max="1" width="29.421875" style="2" customWidth="1"/>
    <col min="2" max="2" width="9.00390625" style="2" bestFit="1" customWidth="1"/>
    <col min="3" max="5" width="9.28125" style="2" bestFit="1" customWidth="1"/>
    <col min="6" max="6" width="7.00390625" style="2" customWidth="1"/>
    <col min="7" max="7" width="6.28125" style="2" customWidth="1"/>
    <col min="8" max="8" width="10.8515625" style="2" customWidth="1"/>
    <col min="9" max="9" width="10.57421875" style="2" customWidth="1"/>
    <col min="10" max="10" width="20.57421875" style="2" customWidth="1"/>
    <col min="11" max="11" width="9.140625" style="2" customWidth="1"/>
    <col min="12" max="12" width="7.7109375" style="2" bestFit="1" customWidth="1"/>
    <col min="13" max="14" width="5.57421875" style="2" bestFit="1" customWidth="1"/>
    <col min="15" max="16384" width="9.140625" style="2" customWidth="1"/>
  </cols>
  <sheetData>
    <row r="1" spans="1:14" ht="12.75">
      <c r="A1" s="59" t="s">
        <v>0</v>
      </c>
      <c r="B1" s="62" t="s">
        <v>1</v>
      </c>
      <c r="C1" s="14"/>
      <c r="D1" s="15"/>
      <c r="E1" s="15"/>
      <c r="F1" s="16"/>
      <c r="G1" s="17"/>
      <c r="H1" s="41" t="s">
        <v>32</v>
      </c>
      <c r="I1" s="42"/>
      <c r="J1" s="1"/>
      <c r="K1" s="1"/>
      <c r="L1" s="1"/>
      <c r="M1" s="1"/>
      <c r="N1" s="1"/>
    </row>
    <row r="2" spans="1:14" ht="12.75">
      <c r="A2" s="60"/>
      <c r="B2" s="63"/>
      <c r="C2" s="65" t="s">
        <v>2</v>
      </c>
      <c r="D2" s="63" t="s">
        <v>3</v>
      </c>
      <c r="E2" s="67" t="s">
        <v>4</v>
      </c>
      <c r="F2" s="68"/>
      <c r="G2" s="69"/>
      <c r="H2" s="47"/>
      <c r="I2" s="48"/>
      <c r="J2" s="3"/>
      <c r="K2" s="3"/>
      <c r="L2" s="1"/>
      <c r="M2" s="1"/>
      <c r="N2" s="1"/>
    </row>
    <row r="3" spans="1:14" ht="12.75">
      <c r="A3" s="60"/>
      <c r="B3" s="63"/>
      <c r="C3" s="65"/>
      <c r="D3" s="65"/>
      <c r="E3" s="18" t="s">
        <v>5</v>
      </c>
      <c r="F3" s="70">
        <v>-0.61</v>
      </c>
      <c r="G3" s="19"/>
      <c r="H3" s="49" t="s">
        <v>33</v>
      </c>
      <c r="I3" s="50"/>
      <c r="J3" s="3"/>
      <c r="K3" s="3"/>
      <c r="L3" s="4"/>
      <c r="M3" s="5"/>
      <c r="N3" s="5"/>
    </row>
    <row r="4" spans="1:14" ht="12.75">
      <c r="A4" s="60"/>
      <c r="B4" s="63"/>
      <c r="C4" s="65"/>
      <c r="D4" s="65"/>
      <c r="E4" s="20" t="s">
        <v>6</v>
      </c>
      <c r="F4" s="71"/>
      <c r="G4" s="72" t="s">
        <v>7</v>
      </c>
      <c r="H4" s="51" t="s">
        <v>34</v>
      </c>
      <c r="I4" s="50"/>
      <c r="J4" s="3"/>
      <c r="K4" s="3"/>
      <c r="L4" s="4"/>
      <c r="M4" s="5"/>
      <c r="N4" s="5"/>
    </row>
    <row r="5" spans="1:14" ht="12.75">
      <c r="A5" s="60"/>
      <c r="B5" s="63"/>
      <c r="C5" s="65"/>
      <c r="D5" s="65"/>
      <c r="E5" s="56">
        <v>1.36</v>
      </c>
      <c r="F5" s="56"/>
      <c r="G5" s="72"/>
      <c r="H5" s="76">
        <v>43684</v>
      </c>
      <c r="I5" s="77"/>
      <c r="J5" s="3"/>
      <c r="K5" s="3"/>
      <c r="L5" s="4"/>
      <c r="M5" s="4"/>
      <c r="N5" s="5"/>
    </row>
    <row r="6" spans="1:14" ht="12.75">
      <c r="A6" s="61"/>
      <c r="B6" s="64"/>
      <c r="C6" s="66"/>
      <c r="D6" s="66"/>
      <c r="E6" s="68" t="s">
        <v>8</v>
      </c>
      <c r="F6" s="68"/>
      <c r="G6" s="69"/>
      <c r="H6" s="74"/>
      <c r="I6" s="75"/>
      <c r="J6" s="3"/>
      <c r="K6" s="3"/>
      <c r="L6" s="1"/>
      <c r="M6" s="1"/>
      <c r="N6" s="1"/>
    </row>
    <row r="7" spans="1:9" ht="12.75">
      <c r="A7" s="11" t="s">
        <v>9</v>
      </c>
      <c r="B7" s="21">
        <f>D7/C7</f>
        <v>0.8685221674876846</v>
      </c>
      <c r="C7" s="22">
        <v>609</v>
      </c>
      <c r="D7" s="23">
        <v>528.93</v>
      </c>
      <c r="E7" s="79"/>
      <c r="F7" s="80"/>
      <c r="G7" s="81"/>
      <c r="H7" s="52"/>
      <c r="I7" s="53"/>
    </row>
    <row r="8" spans="1:9" ht="12.75">
      <c r="A8" s="11" t="s">
        <v>10</v>
      </c>
      <c r="B8" s="24">
        <v>1.1</v>
      </c>
      <c r="C8" s="40">
        <v>75</v>
      </c>
      <c r="D8" s="25">
        <f>B8*C8</f>
        <v>82.5</v>
      </c>
      <c r="E8" s="52" t="s">
        <v>30</v>
      </c>
      <c r="F8" s="78"/>
      <c r="G8" s="53"/>
      <c r="H8" s="52" t="s">
        <v>26</v>
      </c>
      <c r="I8" s="53"/>
    </row>
    <row r="9" spans="1:9" ht="12.75">
      <c r="A9" s="11" t="s">
        <v>11</v>
      </c>
      <c r="B9" s="26">
        <v>2</v>
      </c>
      <c r="C9" s="40">
        <v>75</v>
      </c>
      <c r="D9" s="25">
        <f>B9*C9</f>
        <v>150</v>
      </c>
      <c r="E9" s="52" t="s">
        <v>37</v>
      </c>
      <c r="F9" s="78"/>
      <c r="G9" s="53"/>
      <c r="H9" s="52" t="s">
        <v>31</v>
      </c>
      <c r="I9" s="53"/>
    </row>
    <row r="10" spans="1:9" ht="12.75">
      <c r="A10" s="11" t="s">
        <v>36</v>
      </c>
      <c r="B10" s="24">
        <v>2.5</v>
      </c>
      <c r="C10" s="40">
        <v>10</v>
      </c>
      <c r="D10" s="25">
        <f>B10*C10</f>
        <v>25</v>
      </c>
      <c r="E10" s="54" t="s">
        <v>35</v>
      </c>
      <c r="F10" s="73"/>
      <c r="G10" s="55"/>
      <c r="H10" s="54" t="s">
        <v>27</v>
      </c>
      <c r="I10" s="55"/>
    </row>
    <row r="11" spans="1:9" ht="12.75">
      <c r="A11" s="11" t="s">
        <v>23</v>
      </c>
      <c r="B11" s="21">
        <f>D11/C11</f>
        <v>1.022665799739922</v>
      </c>
      <c r="C11" s="27">
        <f>SUM(C7:C10)</f>
        <v>769</v>
      </c>
      <c r="D11" s="28">
        <f>SUM(D7:D10)</f>
        <v>786.43</v>
      </c>
      <c r="E11" s="46">
        <f>(B11-0.61)/E5</f>
        <v>0.3034307351028838</v>
      </c>
      <c r="F11" s="46"/>
      <c r="G11" s="46"/>
      <c r="H11" s="29" t="s">
        <v>28</v>
      </c>
      <c r="I11" s="30" t="s">
        <v>29</v>
      </c>
    </row>
    <row r="12" spans="1:9" ht="12.75">
      <c r="A12" s="11" t="s">
        <v>12</v>
      </c>
      <c r="B12" s="31">
        <v>0.85</v>
      </c>
      <c r="C12" s="32">
        <f>H12*0.72</f>
        <v>80.64</v>
      </c>
      <c r="D12" s="31">
        <f>B12*C12</f>
        <v>68.544</v>
      </c>
      <c r="E12" s="44"/>
      <c r="F12" s="44"/>
      <c r="G12" s="45"/>
      <c r="H12" s="40">
        <v>112</v>
      </c>
      <c r="I12" s="33">
        <f>CONVERT(H12,"l","gal")</f>
        <v>29.580833333333334</v>
      </c>
    </row>
    <row r="13" spans="1:9" ht="12.75">
      <c r="A13" s="12" t="s">
        <v>24</v>
      </c>
      <c r="B13" s="21">
        <f>D13/C13</f>
        <v>1.0062779530153947</v>
      </c>
      <c r="C13" s="34">
        <f>SUM(C11:C12)</f>
        <v>849.64</v>
      </c>
      <c r="D13" s="31">
        <f>SUM(D11:D12)</f>
        <v>854.9739999999999</v>
      </c>
      <c r="E13" s="43">
        <f>(B13-0.61)/E5</f>
        <v>0.29138084780543727</v>
      </c>
      <c r="F13" s="43"/>
      <c r="G13" s="43"/>
      <c r="H13" s="35"/>
      <c r="I13" s="35"/>
    </row>
    <row r="14" spans="1:8" ht="12.75">
      <c r="A14" s="13" t="s">
        <v>25</v>
      </c>
      <c r="B14" s="57"/>
      <c r="C14" s="58"/>
      <c r="D14" s="58"/>
      <c r="E14" s="58"/>
      <c r="F14" s="58"/>
      <c r="G14" s="58"/>
      <c r="H14" s="4"/>
    </row>
    <row r="15" spans="2:7" ht="12" thickBot="1">
      <c r="B15" s="4"/>
      <c r="C15" s="4"/>
      <c r="D15" s="4"/>
      <c r="E15" s="4"/>
      <c r="F15" s="4"/>
      <c r="G15" s="4"/>
    </row>
    <row r="16" ht="13.5" thickTop="1">
      <c r="A16" s="36" t="s">
        <v>15</v>
      </c>
    </row>
    <row r="17" ht="12.75">
      <c r="A17" s="37" t="s">
        <v>16</v>
      </c>
    </row>
    <row r="18" ht="12.75">
      <c r="A18" s="38" t="s">
        <v>20</v>
      </c>
    </row>
    <row r="19" ht="12.75">
      <c r="A19" s="38" t="s">
        <v>17</v>
      </c>
    </row>
    <row r="20" ht="12.75">
      <c r="A20" s="38" t="s">
        <v>21</v>
      </c>
    </row>
    <row r="21" ht="12.75">
      <c r="A21" s="37" t="s">
        <v>18</v>
      </c>
    </row>
    <row r="22" ht="13.5" thickBot="1">
      <c r="A22" s="39" t="s">
        <v>19</v>
      </c>
    </row>
    <row r="23" ht="11.25" hidden="1"/>
    <row r="24" spans="2:3" ht="11.25" hidden="1" outlineLevel="1">
      <c r="B24" s="2" t="s">
        <v>6</v>
      </c>
      <c r="C24" s="2" t="s">
        <v>22</v>
      </c>
    </row>
    <row r="25" spans="1:4" ht="11.25" hidden="1" outlineLevel="1">
      <c r="A25" s="2" t="s">
        <v>13</v>
      </c>
      <c r="B25" s="2">
        <v>600</v>
      </c>
      <c r="C25" s="2">
        <v>19</v>
      </c>
      <c r="D25" s="2">
        <v>29</v>
      </c>
    </row>
    <row r="26" spans="1:5" ht="11.25" hidden="1" outlineLevel="1">
      <c r="A26" s="2" t="s">
        <v>14</v>
      </c>
      <c r="B26" s="6">
        <v>765</v>
      </c>
      <c r="C26" s="7">
        <v>19</v>
      </c>
      <c r="D26" s="2">
        <v>29.9</v>
      </c>
      <c r="E26" s="8"/>
    </row>
    <row r="27" spans="2:3" ht="11.25" hidden="1" outlineLevel="1">
      <c r="B27" s="6">
        <v>850</v>
      </c>
      <c r="C27" s="7">
        <v>23</v>
      </c>
    </row>
    <row r="28" spans="2:3" ht="11.25" hidden="1" outlineLevel="1">
      <c r="B28" s="2">
        <v>850</v>
      </c>
      <c r="C28" s="2">
        <v>31</v>
      </c>
    </row>
    <row r="29" spans="2:3" ht="11.25" hidden="1" outlineLevel="1">
      <c r="B29" s="2">
        <v>600</v>
      </c>
      <c r="C29" s="2">
        <v>31</v>
      </c>
    </row>
    <row r="30" spans="2:3" ht="11.25" hidden="1" outlineLevel="1">
      <c r="B30" s="2">
        <v>764</v>
      </c>
      <c r="C30" s="2">
        <v>29</v>
      </c>
    </row>
    <row r="31" spans="2:3" ht="11.25" hidden="1" outlineLevel="1">
      <c r="B31" s="8">
        <v>821.6</v>
      </c>
      <c r="C31" s="2">
        <v>29.9</v>
      </c>
    </row>
    <row r="32" ht="11.25" hidden="1" collapsed="1"/>
    <row r="33" ht="11.25" hidden="1"/>
    <row r="34" spans="2:8" ht="12" thickTop="1">
      <c r="B34" s="9">
        <v>19</v>
      </c>
      <c r="C34" s="9">
        <v>19</v>
      </c>
      <c r="D34" s="9">
        <v>23</v>
      </c>
      <c r="E34" s="9">
        <v>31</v>
      </c>
      <c r="F34" s="9">
        <v>31</v>
      </c>
      <c r="G34" s="10">
        <f>E11*100</f>
        <v>30.34307351028838</v>
      </c>
      <c r="H34" s="10">
        <f>E13*100</f>
        <v>29.13808478054373</v>
      </c>
    </row>
    <row r="35" spans="2:8" ht="11.25">
      <c r="B35" s="9">
        <v>600</v>
      </c>
      <c r="C35" s="9">
        <v>760.7</v>
      </c>
      <c r="D35" s="9">
        <v>850</v>
      </c>
      <c r="E35" s="9">
        <v>850</v>
      </c>
      <c r="F35" s="9">
        <v>600</v>
      </c>
      <c r="G35" s="9">
        <f>C11</f>
        <v>769</v>
      </c>
      <c r="H35" s="10">
        <f>C13</f>
        <v>849.64</v>
      </c>
    </row>
  </sheetData>
  <sheetProtection sheet="1" objects="1" scenarios="1" selectLockedCells="1"/>
  <mergeCells count="27">
    <mergeCell ref="H6:I6"/>
    <mergeCell ref="H5:I5"/>
    <mergeCell ref="H7:I7"/>
    <mergeCell ref="H8:I8"/>
    <mergeCell ref="E9:G9"/>
    <mergeCell ref="E8:G8"/>
    <mergeCell ref="E7:G7"/>
    <mergeCell ref="B14:G14"/>
    <mergeCell ref="A1:A6"/>
    <mergeCell ref="B1:B6"/>
    <mergeCell ref="C2:C6"/>
    <mergeCell ref="D2:D6"/>
    <mergeCell ref="E2:G2"/>
    <mergeCell ref="F3:F4"/>
    <mergeCell ref="G4:G5"/>
    <mergeCell ref="E6:G6"/>
    <mergeCell ref="E10:G10"/>
    <mergeCell ref="H1:I1"/>
    <mergeCell ref="E13:G13"/>
    <mergeCell ref="E12:G12"/>
    <mergeCell ref="E11:G11"/>
    <mergeCell ref="H2:I2"/>
    <mergeCell ref="H3:I3"/>
    <mergeCell ref="H4:I4"/>
    <mergeCell ref="H9:I9"/>
    <mergeCell ref="H10:I10"/>
    <mergeCell ref="E5:F5"/>
  </mergeCells>
  <printOptions/>
  <pageMargins left="0.6871323529411765" right="0.6435049019607844" top="0.9641666666666666" bottom="0.984251968503937" header="0.49135416666666665" footer="0.5118110236220472"/>
  <pageSetup horizontalDpi="1200" verticalDpi="1200" orientation="portrait" paperSize="9" scale="89" r:id="rId4"/>
  <headerFooter scaleWithDoc="0" alignWithMargins="0">
    <oddHeader>&amp;L&amp;G&amp;C&amp;"Verdana,Vet Cursief"Weight and Balance 
BK 160 Gabriél&amp;R&amp;G</oddHeader>
    <oddFooter>&amp;C&amp;"Verdana,Standaard"&amp;D</oddFooter>
  </headerFooter>
  <ignoredErrors>
    <ignoredError sqref="D11" formula="1"/>
  </ignoredError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Mass and Balance</dc:subject>
  <dc:creator>Jeffrey van der Groep</dc:creator>
  <cp:keywords/>
  <dc:description/>
  <cp:lastModifiedBy>Jeffrey van der Groep</cp:lastModifiedBy>
  <cp:lastPrinted>2019-10-21T12:28:51Z</cp:lastPrinted>
  <dcterms:created xsi:type="dcterms:W3CDTF">2019-10-10T11:29:40Z</dcterms:created>
  <dcterms:modified xsi:type="dcterms:W3CDTF">2019-11-13T10:24:06Z</dcterms:modified>
  <cp:category/>
  <cp:version/>
  <cp:contentType/>
  <cp:contentStatus/>
</cp:coreProperties>
</file>