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C:\Users\dgmjansen\Dropbox\Zelf Vliegen\W&amp;B ontwikkeling\D-ELHS\"/>
    </mc:Choice>
  </mc:AlternateContent>
  <bookViews>
    <workbookView xWindow="0" yWindow="-456" windowWidth="28800" windowHeight="18000" tabRatio="601"/>
  </bookViews>
  <sheets>
    <sheet name="VOORBLAD" sheetId="2" r:id="rId1"/>
    <sheet name="CALCULATORS" sheetId="4" state="hidden" r:id="rId2"/>
    <sheet name="LIMITATIONS&amp;POSITIONS" sheetId="3" state="hidden" r:id="rId3"/>
    <sheet name="CONTROLE, REVISIE" sheetId="5" state="hidden" r:id="rId4"/>
  </sheets>
  <definedNames>
    <definedName name="_xlnm.Print_Area" localSheetId="0">VOORBLAD!$A:$G</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E10" i="4" l="1"/>
  <c r="E9" i="4"/>
  <c r="E5" i="4"/>
  <c r="E6" i="4"/>
  <c r="E7" i="4"/>
  <c r="E11" i="4"/>
  <c r="B14" i="4"/>
  <c r="E14" i="4"/>
  <c r="E16" i="4"/>
  <c r="E19" i="4"/>
  <c r="E24" i="4"/>
  <c r="E25" i="4"/>
  <c r="D24" i="4"/>
  <c r="E8" i="4"/>
  <c r="F19" i="3"/>
  <c r="F26" i="3"/>
  <c r="G8" i="4"/>
  <c r="E4" i="4"/>
  <c r="C44" i="4"/>
  <c r="E48" i="4"/>
  <c r="D44" i="4"/>
  <c r="E15" i="4"/>
  <c r="D25" i="4"/>
  <c r="B18" i="2"/>
  <c r="C18" i="2"/>
  <c r="A18" i="2"/>
  <c r="B14" i="2"/>
  <c r="G14" i="2"/>
  <c r="A10" i="4"/>
  <c r="A9" i="4"/>
  <c r="A8" i="4"/>
  <c r="A7" i="4"/>
  <c r="A6" i="4"/>
  <c r="A5" i="4"/>
  <c r="A4" i="4"/>
  <c r="D14" i="2"/>
  <c r="G4" i="4"/>
  <c r="E3" i="2"/>
  <c r="A13" i="2"/>
  <c r="A12" i="2"/>
  <c r="A10" i="2"/>
  <c r="A9" i="2"/>
  <c r="A8" i="2"/>
  <c r="A7" i="2"/>
  <c r="G76" i="4"/>
  <c r="G75" i="4"/>
  <c r="G5" i="4"/>
  <c r="I5" i="4"/>
  <c r="K5" i="4"/>
  <c r="G6" i="4"/>
  <c r="I6" i="4"/>
  <c r="K6" i="4"/>
  <c r="G7" i="4"/>
  <c r="I7" i="4"/>
  <c r="K7" i="4"/>
  <c r="I8" i="4"/>
  <c r="K8" i="4"/>
  <c r="G9" i="4"/>
  <c r="I9" i="4"/>
  <c r="K9" i="4"/>
  <c r="G10" i="4"/>
  <c r="I10" i="4"/>
  <c r="K10" i="4"/>
  <c r="I4" i="4"/>
  <c r="K4" i="4"/>
  <c r="I11" i="4"/>
  <c r="K11" i="4"/>
  <c r="B35" i="4"/>
  <c r="B21" i="4"/>
  <c r="E21" i="4"/>
  <c r="I21" i="4"/>
  <c r="K21" i="4"/>
  <c r="I15" i="4"/>
  <c r="I14" i="4"/>
  <c r="I16" i="4"/>
  <c r="I19" i="4"/>
  <c r="K19" i="4"/>
  <c r="K22" i="4"/>
  <c r="B36" i="4"/>
  <c r="B37" i="4"/>
  <c r="D18" i="3"/>
  <c r="F18" i="3"/>
  <c r="I18" i="3"/>
  <c r="D19" i="3"/>
  <c r="I19" i="3"/>
  <c r="D20" i="3"/>
  <c r="F20" i="3"/>
  <c r="I20" i="3"/>
  <c r="D21" i="3"/>
  <c r="F21" i="3"/>
  <c r="I21" i="3"/>
  <c r="D22" i="3"/>
  <c r="F22" i="3"/>
  <c r="I22" i="3"/>
  <c r="D23" i="3"/>
  <c r="F23" i="3"/>
  <c r="I23" i="3"/>
  <c r="D24" i="3"/>
  <c r="F24" i="3"/>
  <c r="I24" i="3"/>
  <c r="D25" i="3"/>
  <c r="F25" i="3"/>
  <c r="I25" i="3"/>
  <c r="D26" i="3"/>
  <c r="I26" i="3"/>
  <c r="D27" i="3"/>
  <c r="F27" i="3"/>
  <c r="I27" i="3"/>
  <c r="D17" i="3"/>
  <c r="F17" i="3"/>
  <c r="I17" i="3"/>
  <c r="G11" i="4"/>
  <c r="H22" i="3"/>
  <c r="H23" i="3"/>
  <c r="H24" i="3"/>
  <c r="H25" i="3"/>
  <c r="H26" i="3"/>
  <c r="H27" i="3"/>
  <c r="H17" i="3"/>
  <c r="H18" i="3"/>
  <c r="H19" i="3"/>
  <c r="H20" i="3"/>
  <c r="H21" i="3"/>
  <c r="B16" i="4"/>
  <c r="E17" i="2"/>
  <c r="E22" i="4"/>
  <c r="B22" i="2"/>
  <c r="C21" i="2"/>
  <c r="E35" i="4"/>
  <c r="C14" i="4"/>
  <c r="C17" i="2"/>
  <c r="E36" i="4"/>
  <c r="A36" i="4"/>
  <c r="C21" i="4"/>
  <c r="C15" i="4"/>
  <c r="C16" i="4"/>
  <c r="H67" i="4"/>
  <c r="I67" i="4"/>
  <c r="H68" i="4"/>
  <c r="D3" i="2"/>
  <c r="K14" i="4"/>
  <c r="K15" i="4"/>
  <c r="E37" i="4"/>
  <c r="D68" i="4"/>
  <c r="D67" i="4"/>
  <c r="A37" i="4"/>
  <c r="A35" i="4"/>
  <c r="F35" i="4"/>
  <c r="G19" i="4"/>
  <c r="F37" i="4"/>
  <c r="K16" i="4"/>
  <c r="I22" i="4"/>
  <c r="G22" i="4"/>
  <c r="F36" i="4"/>
  <c r="G16" i="4"/>
</calcChain>
</file>

<file path=xl/sharedStrings.xml><?xml version="1.0" encoding="utf-8"?>
<sst xmlns="http://schemas.openxmlformats.org/spreadsheetml/2006/main" count="200" uniqueCount="124">
  <si>
    <t>kg</t>
  </si>
  <si>
    <t>inch</t>
  </si>
  <si>
    <t>CG limitation</t>
  </si>
  <si>
    <t>location</t>
  </si>
  <si>
    <t>load</t>
  </si>
  <si>
    <t>Inch</t>
  </si>
  <si>
    <t>Pounds</t>
  </si>
  <si>
    <t>punt</t>
  </si>
  <si>
    <t>NORMAL</t>
  </si>
  <si>
    <t>UTILITY</t>
  </si>
  <si>
    <t>gallon</t>
  </si>
  <si>
    <t>liter</t>
  </si>
  <si>
    <t>pound</t>
  </si>
  <si>
    <t xml:space="preserve">kg </t>
  </si>
  <si>
    <t>Baggage station 2</t>
  </si>
  <si>
    <t>Baggage station 1</t>
  </si>
  <si>
    <t xml:space="preserve">van </t>
  </si>
  <si>
    <t>tot</t>
  </si>
  <si>
    <t>max lbs</t>
  </si>
  <si>
    <t>max lbs samen</t>
  </si>
  <si>
    <t>Front Paxx</t>
  </si>
  <si>
    <t xml:space="preserve"> Mensen &amp; Baggage positie</t>
  </si>
  <si>
    <t>ARM</t>
  </si>
  <si>
    <t>MASS</t>
  </si>
  <si>
    <t>Zero fuel Mass</t>
  </si>
  <si>
    <t>Aft seat</t>
  </si>
  <si>
    <t>MOMENT</t>
  </si>
  <si>
    <t>Taxi fuel (1 USG)</t>
  </si>
  <si>
    <t>Mass @ Take Off</t>
  </si>
  <si>
    <t>USG</t>
  </si>
  <si>
    <t>Liter</t>
  </si>
  <si>
    <t>Fuel tanked (53 USG max)</t>
  </si>
  <si>
    <t>Avaliable trip fuel @ Take Off</t>
  </si>
  <si>
    <t>moment</t>
  </si>
  <si>
    <t>cm</t>
  </si>
  <si>
    <t>USG/hr</t>
  </si>
  <si>
    <t>fuel flow</t>
  </si>
  <si>
    <t>beveiliging</t>
  </si>
  <si>
    <t>reken eenheden</t>
  </si>
  <si>
    <t>juiste resultaat</t>
  </si>
  <si>
    <t>actuele genoemde weegbrief</t>
  </si>
  <si>
    <t>juiste weight</t>
  </si>
  <si>
    <t>juiste arm</t>
  </si>
  <si>
    <t>envelope punten correct</t>
  </si>
  <si>
    <t>juiste eenheden</t>
  </si>
  <si>
    <t>in grafiek</t>
  </si>
  <si>
    <t>in getal</t>
  </si>
  <si>
    <t xml:space="preserve">Check op: </t>
  </si>
  <si>
    <t>✔</t>
  </si>
  <si>
    <t>Builder</t>
  </si>
  <si>
    <t>1st tester</t>
  </si>
  <si>
    <t>Check date:</t>
  </si>
  <si>
    <t>D Jansen</t>
  </si>
  <si>
    <t>H v Ooijen</t>
  </si>
  <si>
    <t>Control protocol</t>
  </si>
  <si>
    <t>PIC:</t>
  </si>
  <si>
    <t>today:</t>
  </si>
  <si>
    <t>= max in kg</t>
  </si>
  <si>
    <t xml:space="preserve">pound </t>
  </si>
  <si>
    <t>=max samen
 in kg</t>
  </si>
  <si>
    <t>Baggage weight together</t>
  </si>
  <si>
    <t>hr</t>
  </si>
  <si>
    <t>W&amp;B, W&amp;M BEREKENINGEN</t>
  </si>
  <si>
    <t>GRAFIEK LIJNEN W&amp;B, W&amp;M</t>
  </si>
  <si>
    <t>CONVERSIONS</t>
  </si>
  <si>
    <t>DIVERSEN</t>
  </si>
  <si>
    <t>limieten</t>
  </si>
  <si>
    <t>juiste baggage limieten</t>
  </si>
  <si>
    <t>juiste fuel maxima usable fuel</t>
  </si>
  <si>
    <t>juiste omreken (conversies) factoren</t>
  </si>
  <si>
    <t>juiste formules</t>
  </si>
  <si>
    <t>W&amp;B berekeningen</t>
  </si>
  <si>
    <t>juiste armen op alle variabele posities</t>
  </si>
  <si>
    <t>juiste max waardes</t>
  </si>
  <si>
    <t>juiste moment berekeningen</t>
  </si>
  <si>
    <t>juiste sommaties momenten &amp; gewichten</t>
  </si>
  <si>
    <t>juiste CG berekening</t>
  </si>
  <si>
    <t>cellen voorblad</t>
  </si>
  <si>
    <t>tabbladen</t>
  </si>
  <si>
    <t>Build date</t>
  </si>
  <si>
    <t>Approval:</t>
  </si>
  <si>
    <t>CMM</t>
  </si>
  <si>
    <t>R Driessen</t>
  </si>
  <si>
    <t>trip fuel</t>
  </si>
  <si>
    <t>landing mass</t>
  </si>
  <si>
    <t>available loading</t>
  </si>
  <si>
    <t>ALTERNATE &amp;
RESERVE 
FUEL</t>
  </si>
  <si>
    <t>overload</t>
  </si>
  <si>
    <t>TRIP FUEL</t>
  </si>
  <si>
    <t>std used</t>
  </si>
  <si>
    <t>Pilot</t>
  </si>
  <si>
    <t xml:space="preserve"> total endurance in hr if: </t>
  </si>
  <si>
    <t>Based on POH Fuji FA-200-180</t>
  </si>
  <si>
    <t>AEROBATICS</t>
  </si>
  <si>
    <t>cmkg</t>
  </si>
  <si>
    <t>Fuel tanked (52 USG max)(=198 liter)</t>
  </si>
  <si>
    <t>max kg</t>
  </si>
  <si>
    <t>Seat, Fuel &amp; Baggage positions/max.weights in cm/kg</t>
  </si>
  <si>
    <t>Fuel, max 52 USG</t>
  </si>
  <si>
    <t>weight in kg</t>
  </si>
  <si>
    <t>Moment
 limitation</t>
  </si>
  <si>
    <t>Categorie</t>
  </si>
  <si>
    <t>x</t>
  </si>
  <si>
    <t>y</t>
  </si>
  <si>
    <t>1000 cmkg</t>
  </si>
  <si>
    <t>nullijn W&amp;B</t>
  </si>
  <si>
    <t>nullijn W&amp;M</t>
  </si>
  <si>
    <t>1000 inch pound</t>
  </si>
  <si>
    <t xml:space="preserve">1000 cmkg </t>
  </si>
  <si>
    <t>Baggage, shelf</t>
  </si>
  <si>
    <t>Baggage, behind the door</t>
  </si>
  <si>
    <t>20 kg max</t>
  </si>
  <si>
    <t>80 kg max</t>
  </si>
  <si>
    <t>=max TO Weight</t>
  </si>
  <si>
    <t>Captains seat</t>
  </si>
  <si>
    <t>Co-pilots seat</t>
  </si>
  <si>
    <t>W&amp;B, W&amp;Mom. ENVELOPES D-ELHS</t>
  </si>
  <si>
    <t>gewicht-moment verloop</t>
  </si>
  <si>
    <t>W-B verloop</t>
  </si>
  <si>
    <r>
      <t xml:space="preserve">Fill in the fuel consumption you expect for </t>
    </r>
    <r>
      <rPr>
        <i/>
        <sz val="10"/>
        <color rgb="FFFF0000"/>
        <rFont val="Arial"/>
        <family val="2"/>
      </rPr>
      <t>indication</t>
    </r>
    <r>
      <rPr>
        <i/>
        <sz val="10"/>
        <rFont val="Arial"/>
        <family val="2"/>
      </rPr>
      <t xml:space="preserve"> </t>
    </r>
    <r>
      <rPr>
        <sz val="10"/>
        <rFont val="Arial"/>
        <family val="2"/>
      </rPr>
      <t>of the achievable endurance</t>
    </r>
  </si>
  <si>
    <t>Fill in the thin-green fields, and stay within the POH limits.
This document provides supportive guidelines for weight and balance calculations, make sure you use and follow the current POH issue.
This document is subject to change without notice!
You may use this spreadsheet on your own responsibility &amp; risk.
This document provides supportive guidelines for weight and balance calculations, make sure you use and follow the current POH issue.
This document is subject to change without notice!
You may use this spreadsheet on your own responsibility &amp; risk.</t>
  </si>
  <si>
    <t>Tester</t>
  </si>
  <si>
    <t>Basic empty weight, report dd: 03-08-2009</t>
  </si>
  <si>
    <t>Weight&amp;Balance calculation D-ELHS       Version 08-08-2016, V1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</si>
</sst>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00_);_(&quot;€&quot;\ * \(#,##0.00\);_(&quot;€&quot;\ * &quot;-&quot;??_);_(@_)"/>
    <numFmt numFmtId="165" formatCode="0.0"/>
    <numFmt numFmtId="166" formatCode="0.0000"/>
  </numFmts>
  <fonts count="23">
    <font>
      <sz val="10"/>
      <name val="Arial"/>
    </font>
    <font>
      <b/>
      <sz val="10"/>
      <name val="Arial"/>
      <family val="2"/>
    </font>
    <font>
      <sz val="14"/>
      <name val="Arial"/>
      <family val="2"/>
    </font>
    <font>
      <sz val="16"/>
      <name val="Arial"/>
      <family val="2"/>
    </font>
    <font>
      <sz val="18"/>
      <name val="Arial"/>
      <family val="2"/>
    </font>
    <font>
      <sz val="18"/>
      <name val="Zapf Dingbats"/>
      <family val="2"/>
    </font>
    <font>
      <sz val="24"/>
      <name val="Arial"/>
      <family val="2"/>
    </font>
    <font>
      <sz val="26"/>
      <name val="Arial"/>
      <family val="2"/>
    </font>
    <font>
      <sz val="10"/>
      <color theme="3" tint="-0.499984740745262"/>
      <name val="Arial"/>
      <family val="2"/>
    </font>
    <font>
      <b/>
      <sz val="10"/>
      <color rgb="FFFFFF00"/>
      <name val="Arial"/>
      <family val="2"/>
    </font>
    <font>
      <sz val="16"/>
      <color rgb="FF3366FF"/>
      <name val="Arial"/>
      <family val="2"/>
    </font>
    <font>
      <b/>
      <i/>
      <sz val="36"/>
      <color theme="3" tint="-0.499984740745262"/>
      <name val="Arial"/>
      <family val="2"/>
    </font>
    <font>
      <sz val="10"/>
      <name val="Arial"/>
      <family val="2"/>
    </font>
    <font>
      <u/>
      <sz val="10"/>
      <color theme="10"/>
      <name val="Arial"/>
      <family val="2"/>
    </font>
    <font>
      <u/>
      <sz val="10"/>
      <color theme="11"/>
      <name val="Arial"/>
      <family val="2"/>
    </font>
    <font>
      <sz val="10"/>
      <name val="Arial"/>
      <family val="2"/>
    </font>
    <font>
      <b/>
      <sz val="10"/>
      <color rgb="FFFF0000"/>
      <name val="Arial"/>
      <family val="2"/>
    </font>
    <font>
      <sz val="10"/>
      <color theme="0"/>
      <name val="Arial"/>
      <family val="2"/>
    </font>
    <font>
      <i/>
      <sz val="10"/>
      <color rgb="FFFF0000"/>
      <name val="Arial"/>
      <family val="2"/>
    </font>
    <font>
      <i/>
      <sz val="10"/>
      <name val="Arial"/>
      <family val="2"/>
    </font>
    <font>
      <b/>
      <i/>
      <sz val="10"/>
      <color rgb="FFFF0000"/>
      <name val="Arial"/>
      <family val="2"/>
    </font>
    <font>
      <i/>
      <sz val="20"/>
      <color rgb="FF002060"/>
      <name val="Arial"/>
      <family val="2"/>
    </font>
    <font>
      <sz val="20"/>
      <name val="Arial"/>
      <family val="2"/>
    </font>
  </fonts>
  <fills count="9">
    <fill>
      <patternFill patternType="none"/>
    </fill>
    <fill>
      <patternFill patternType="gray125"/>
    </fill>
    <fill>
      <patternFill patternType="solid">
        <fgColor rgb="FFCCFFCC"/>
        <bgColor indexed="64"/>
      </patternFill>
    </fill>
    <fill>
      <patternFill patternType="solid">
        <fgColor rgb="FF3366FF"/>
        <bgColor indexed="64"/>
      </patternFill>
    </fill>
    <fill>
      <patternFill patternType="solid">
        <fgColor theme="3" tint="0.79998168889431442"/>
        <bgColor indexed="64"/>
      </patternFill>
    </fill>
    <fill>
      <patternFill patternType="solid">
        <fgColor rgb="FFFFFF00"/>
        <bgColor rgb="FF000000"/>
      </patternFill>
    </fill>
    <fill>
      <patternFill patternType="solid">
        <fgColor rgb="FF11FE1C"/>
        <bgColor indexed="64"/>
      </patternFill>
    </fill>
    <fill>
      <patternFill patternType="solid">
        <fgColor theme="3" tint="0.59999389629810485"/>
        <bgColor indexed="64"/>
      </patternFill>
    </fill>
    <fill>
      <patternFill patternType="solid">
        <fgColor rgb="FFFF0000"/>
        <bgColor indexed="64"/>
      </patternFill>
    </fill>
  </fills>
  <borders count="66">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medium">
        <color auto="1"/>
      </left>
      <right style="thin">
        <color auto="1"/>
      </right>
      <top/>
      <bottom/>
      <diagonal/>
    </border>
    <border>
      <left style="medium">
        <color auto="1"/>
      </left>
      <right style="medium">
        <color auto="1"/>
      </right>
      <top style="thin">
        <color auto="1"/>
      </top>
      <bottom/>
      <diagonal/>
    </border>
    <border>
      <left style="thin">
        <color auto="1"/>
      </left>
      <right/>
      <top style="thin">
        <color auto="1"/>
      </top>
      <bottom/>
      <diagonal/>
    </border>
    <border>
      <left style="medium">
        <color auto="1"/>
      </left>
      <right style="medium">
        <color auto="1"/>
      </right>
      <top/>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s>
  <cellStyleXfs count="30">
    <xf numFmtId="0" fontId="0" fillId="0" borderId="0"/>
    <xf numFmtId="164" fontId="1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337">
    <xf numFmtId="0" fontId="0" fillId="0" borderId="0" xfId="0"/>
    <xf numFmtId="0" fontId="0" fillId="0" borderId="0" xfId="0" applyAlignment="1">
      <alignment horizontal="center" vertical="center"/>
    </xf>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applyAlignment="1">
      <alignment horizontal="center"/>
    </xf>
    <xf numFmtId="0" fontId="0" fillId="0" borderId="7" xfId="0" applyBorder="1"/>
    <xf numFmtId="0" fontId="0" fillId="0" borderId="8" xfId="0" applyBorder="1"/>
    <xf numFmtId="0" fontId="0" fillId="0" borderId="9" xfId="0" applyBorder="1"/>
    <xf numFmtId="0" fontId="0" fillId="0" borderId="11" xfId="0" applyBorder="1" applyAlignment="1">
      <alignment horizontal="center" vertical="center"/>
    </xf>
    <xf numFmtId="0" fontId="0" fillId="0" borderId="12" xfId="0" applyBorder="1" applyAlignment="1">
      <alignment horizontal="center"/>
    </xf>
    <xf numFmtId="0" fontId="0" fillId="0" borderId="13" xfId="0" applyBorder="1"/>
    <xf numFmtId="0" fontId="0" fillId="0" borderId="14" xfId="0" applyBorder="1"/>
    <xf numFmtId="0" fontId="0" fillId="0" borderId="15" xfId="0" applyBorder="1"/>
    <xf numFmtId="0" fontId="0" fillId="0" borderId="17" xfId="0" applyBorder="1" applyAlignment="1">
      <alignment horizontal="center" vertical="center"/>
    </xf>
    <xf numFmtId="0" fontId="0" fillId="0" borderId="0" xfId="0" applyBorder="1" applyAlignment="1">
      <alignment horizontal="center" vertical="center"/>
    </xf>
    <xf numFmtId="2" fontId="0" fillId="0" borderId="1" xfId="0" applyNumberFormat="1" applyBorder="1"/>
    <xf numFmtId="2" fontId="0" fillId="0" borderId="3" xfId="0" applyNumberFormat="1" applyBorder="1"/>
    <xf numFmtId="2" fontId="0" fillId="0" borderId="5" xfId="0" applyNumberFormat="1" applyBorder="1"/>
    <xf numFmtId="0" fontId="0" fillId="0" borderId="13"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left" vertical="center"/>
    </xf>
    <xf numFmtId="0" fontId="1" fillId="0" borderId="1" xfId="0" applyFont="1" applyBorder="1" applyAlignment="1">
      <alignment horizontal="left" vertical="center"/>
    </xf>
    <xf numFmtId="0" fontId="0" fillId="0" borderId="18" xfId="0" applyBorder="1" applyAlignment="1">
      <alignment horizontal="center"/>
    </xf>
    <xf numFmtId="0" fontId="0" fillId="0" borderId="19" xfId="0" applyBorder="1" applyAlignment="1">
      <alignment horizontal="center"/>
    </xf>
    <xf numFmtId="0" fontId="4" fillId="0" borderId="0" xfId="0" applyFont="1" applyAlignment="1">
      <alignment horizontal="left" vertical="center"/>
    </xf>
    <xf numFmtId="0" fontId="4" fillId="0" borderId="0" xfId="0" applyFont="1" applyAlignment="1">
      <alignmen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0"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center" vertical="center"/>
    </xf>
    <xf numFmtId="0" fontId="5" fillId="0" borderId="25" xfId="0" applyFont="1" applyBorder="1" applyAlignment="1">
      <alignment horizontal="center" vertical="center"/>
    </xf>
    <xf numFmtId="0" fontId="4" fillId="0" borderId="26" xfId="0" applyFont="1" applyBorder="1" applyAlignment="1">
      <alignment horizontal="left" vertical="center"/>
    </xf>
    <xf numFmtId="0" fontId="4" fillId="0" borderId="17" xfId="0" applyFont="1" applyBorder="1" applyAlignment="1">
      <alignment horizontal="center" vertical="center"/>
    </xf>
    <xf numFmtId="2" fontId="0" fillId="0" borderId="0" xfId="0" applyNumberFormat="1" applyBorder="1" applyAlignment="1">
      <alignment horizontal="center" vertical="center"/>
    </xf>
    <xf numFmtId="2" fontId="0" fillId="0" borderId="0" xfId="0" applyNumberFormat="1" applyFill="1" applyBorder="1" applyAlignment="1">
      <alignment horizontal="center" vertical="center"/>
    </xf>
    <xf numFmtId="0" fontId="1" fillId="0" borderId="3" xfId="0" applyFont="1" applyBorder="1" applyAlignment="1">
      <alignment horizontal="left" vertical="center"/>
    </xf>
    <xf numFmtId="2" fontId="0" fillId="0" borderId="4" xfId="0" applyNumberFormat="1" applyBorder="1" applyAlignment="1">
      <alignment horizontal="center" vertical="center"/>
    </xf>
    <xf numFmtId="2" fontId="9" fillId="0" borderId="4" xfId="0" applyNumberFormat="1" applyFont="1" applyFill="1" applyBorder="1" applyAlignment="1">
      <alignment horizontal="center" vertical="center"/>
    </xf>
    <xf numFmtId="2" fontId="0" fillId="0" borderId="27" xfId="0" applyNumberFormat="1" applyBorder="1" applyAlignment="1">
      <alignment horizontal="center" vertical="center"/>
    </xf>
    <xf numFmtId="2" fontId="0" fillId="0" borderId="1" xfId="0" applyNumberFormat="1"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left" vertical="center"/>
    </xf>
    <xf numFmtId="0" fontId="1" fillId="0" borderId="0" xfId="0" applyFont="1" applyBorder="1" applyAlignment="1">
      <alignment horizontal="left" vertical="center"/>
    </xf>
    <xf numFmtId="0" fontId="10" fillId="0" borderId="13" xfId="0" applyFont="1" applyBorder="1"/>
    <xf numFmtId="0" fontId="6" fillId="0" borderId="6" xfId="0" applyFont="1" applyBorder="1" applyAlignment="1">
      <alignment horizontal="left" vertical="center"/>
    </xf>
    <xf numFmtId="0" fontId="4" fillId="0" borderId="28"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5" fillId="0" borderId="0" xfId="0" applyFont="1" applyAlignment="1">
      <alignment horizontal="center" vertical="center"/>
    </xf>
    <xf numFmtId="0" fontId="4" fillId="0" borderId="16" xfId="0" applyFont="1" applyBorder="1" applyAlignment="1">
      <alignment horizontal="center" vertical="center"/>
    </xf>
    <xf numFmtId="0" fontId="4" fillId="0" borderId="27" xfId="0" applyFont="1" applyBorder="1" applyAlignment="1">
      <alignment horizontal="center" vertical="center"/>
    </xf>
    <xf numFmtId="2" fontId="0" fillId="0" borderId="27" xfId="0" applyNumberFormat="1" applyFill="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4" fillId="0" borderId="9" xfId="0" applyFont="1" applyBorder="1" applyAlignment="1">
      <alignment vertical="center"/>
    </xf>
    <xf numFmtId="0" fontId="4" fillId="0" borderId="11" xfId="0" applyFont="1" applyBorder="1" applyAlignment="1">
      <alignment horizontal="left" vertical="center"/>
    </xf>
    <xf numFmtId="0" fontId="4" fillId="0" borderId="10" xfId="0" applyFont="1" applyBorder="1" applyAlignment="1">
      <alignment horizontal="right" vertical="center"/>
    </xf>
    <xf numFmtId="0" fontId="4" fillId="0" borderId="34" xfId="0" applyFont="1" applyBorder="1" applyAlignment="1">
      <alignment vertical="center"/>
    </xf>
    <xf numFmtId="0" fontId="4" fillId="0" borderId="29" xfId="0" applyFont="1" applyBorder="1" applyAlignment="1">
      <alignment vertical="center"/>
    </xf>
    <xf numFmtId="0" fontId="4" fillId="0" borderId="35" xfId="0" applyFont="1" applyBorder="1" applyAlignment="1">
      <alignment horizontal="right" vertical="center"/>
    </xf>
    <xf numFmtId="0" fontId="4" fillId="0" borderId="7" xfId="0" applyFont="1" applyBorder="1" applyAlignment="1">
      <alignment vertical="center"/>
    </xf>
    <xf numFmtId="0" fontId="4" fillId="0" borderId="12" xfId="0" applyFont="1" applyBorder="1" applyAlignment="1">
      <alignment vertical="center"/>
    </xf>
    <xf numFmtId="0" fontId="4" fillId="0" borderId="8" xfId="0" applyFont="1" applyBorder="1" applyAlignment="1">
      <alignment horizontal="right" vertical="center"/>
    </xf>
    <xf numFmtId="0" fontId="4" fillId="0" borderId="32" xfId="0" applyFont="1" applyBorder="1" applyAlignment="1">
      <alignment horizontal="center" vertical="center"/>
    </xf>
    <xf numFmtId="0" fontId="4" fillId="0" borderId="33" xfId="0" applyFont="1" applyBorder="1" applyAlignment="1" applyProtection="1">
      <alignment horizontal="left" vertical="center"/>
      <protection locked="0"/>
    </xf>
    <xf numFmtId="0" fontId="4" fillId="0" borderId="36" xfId="0" applyFont="1" applyBorder="1" applyAlignment="1" applyProtection="1">
      <alignment horizontal="left" vertical="center"/>
      <protection locked="0"/>
    </xf>
    <xf numFmtId="0" fontId="4" fillId="0" borderId="33"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0" fillId="0" borderId="0" xfId="0" applyFill="1" applyBorder="1"/>
    <xf numFmtId="0" fontId="0" fillId="0" borderId="0" xfId="0" applyFill="1" applyBorder="1" applyAlignment="1">
      <alignment horizontal="center" vertical="center"/>
    </xf>
    <xf numFmtId="2" fontId="9" fillId="0" borderId="0" xfId="0" applyNumberFormat="1" applyFont="1" applyFill="1"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xf>
    <xf numFmtId="0" fontId="0" fillId="0" borderId="6" xfId="0" applyBorder="1" applyAlignment="1">
      <alignment horizontal="center" wrapText="1"/>
    </xf>
    <xf numFmtId="2" fontId="0" fillId="0" borderId="1" xfId="0" applyNumberFormat="1" applyBorder="1" applyAlignment="1">
      <alignment horizontal="center"/>
    </xf>
    <xf numFmtId="2" fontId="0" fillId="0" borderId="3" xfId="0" applyNumberFormat="1" applyBorder="1" applyAlignment="1">
      <alignment horizontal="center"/>
    </xf>
    <xf numFmtId="0" fontId="0" fillId="0" borderId="17" xfId="0" applyBorder="1" applyAlignment="1">
      <alignment horizontal="center" wrapText="1"/>
    </xf>
    <xf numFmtId="2" fontId="0" fillId="0" borderId="27" xfId="0" applyNumberFormat="1" applyBorder="1" applyAlignment="1">
      <alignment horizontal="center"/>
    </xf>
    <xf numFmtId="2" fontId="0" fillId="0" borderId="19" xfId="0" applyNumberFormat="1" applyBorder="1" applyAlignment="1">
      <alignment horizontal="center"/>
    </xf>
    <xf numFmtId="2" fontId="0" fillId="0" borderId="27" xfId="0" applyNumberFormat="1" applyBorder="1"/>
    <xf numFmtId="2" fontId="0" fillId="0" borderId="19" xfId="0" applyNumberFormat="1" applyBorder="1"/>
    <xf numFmtId="2" fontId="0" fillId="0" borderId="13" xfId="0" applyNumberFormat="1" applyBorder="1"/>
    <xf numFmtId="2" fontId="0" fillId="0" borderId="18" xfId="0" applyNumberFormat="1" applyBorder="1"/>
    <xf numFmtId="2" fontId="0" fillId="0" borderId="0" xfId="0" applyNumberFormat="1" applyBorder="1" applyAlignment="1">
      <alignment horizontal="center"/>
    </xf>
    <xf numFmtId="0" fontId="0" fillId="0" borderId="28" xfId="0" applyBorder="1"/>
    <xf numFmtId="0" fontId="0" fillId="0" borderId="28" xfId="0" applyBorder="1" applyAlignment="1">
      <alignment horizontal="center" vertical="center"/>
    </xf>
    <xf numFmtId="0" fontId="3" fillId="0" borderId="40" xfId="0" applyFont="1" applyBorder="1" applyAlignment="1">
      <alignment horizontal="center" vertical="center"/>
    </xf>
    <xf numFmtId="2" fontId="0" fillId="0" borderId="0" xfId="0" applyNumberFormat="1" applyBorder="1"/>
    <xf numFmtId="0" fontId="0" fillId="0" borderId="0" xfId="0" quotePrefix="1" applyBorder="1"/>
    <xf numFmtId="2" fontId="8" fillId="0" borderId="0" xfId="0" applyNumberFormat="1" applyFont="1" applyFill="1" applyBorder="1" applyAlignment="1">
      <alignment horizontal="center" vertical="center"/>
    </xf>
    <xf numFmtId="0" fontId="10" fillId="0" borderId="1" xfId="0" applyFont="1" applyBorder="1"/>
    <xf numFmtId="0" fontId="1" fillId="0" borderId="28" xfId="0" applyFont="1" applyBorder="1" applyAlignment="1">
      <alignment horizontal="left" vertical="center"/>
    </xf>
    <xf numFmtId="0" fontId="0" fillId="0" borderId="28" xfId="0" applyFill="1" applyBorder="1" applyAlignment="1">
      <alignment horizontal="center" vertical="center"/>
    </xf>
    <xf numFmtId="2" fontId="0" fillId="0" borderId="28" xfId="0" applyNumberFormat="1" applyFill="1" applyBorder="1" applyAlignment="1">
      <alignment horizontal="center" vertical="center"/>
    </xf>
    <xf numFmtId="2" fontId="0" fillId="0" borderId="28" xfId="0" applyNumberFormat="1" applyBorder="1" applyAlignment="1">
      <alignment horizontal="center" vertical="center"/>
    </xf>
    <xf numFmtId="2" fontId="0" fillId="0" borderId="13" xfId="0" applyNumberFormat="1" applyBorder="1" applyAlignment="1">
      <alignment horizontal="center"/>
    </xf>
    <xf numFmtId="2" fontId="0" fillId="0" borderId="18" xfId="0" applyNumberFormat="1" applyBorder="1" applyAlignment="1">
      <alignment horizontal="center"/>
    </xf>
    <xf numFmtId="2" fontId="9" fillId="7" borderId="17" xfId="0" applyNumberFormat="1" applyFont="1" applyFill="1" applyBorder="1" applyAlignment="1">
      <alignment horizontal="center" vertical="center"/>
    </xf>
    <xf numFmtId="0" fontId="3" fillId="0" borderId="29"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35"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14" xfId="0" applyBorder="1" applyAlignment="1">
      <alignment horizontal="center"/>
    </xf>
    <xf numFmtId="0" fontId="0" fillId="0" borderId="15" xfId="0" applyBorder="1" applyAlignment="1">
      <alignment horizontal="center" wrapText="1"/>
    </xf>
    <xf numFmtId="0" fontId="0" fillId="0" borderId="18" xfId="0" quotePrefix="1" applyFill="1" applyBorder="1" applyAlignment="1">
      <alignment horizontal="center"/>
    </xf>
    <xf numFmtId="0" fontId="0" fillId="0" borderId="18" xfId="0" quotePrefix="1" applyFill="1" applyBorder="1" applyAlignment="1">
      <alignment horizontal="center" wrapText="1"/>
    </xf>
    <xf numFmtId="0" fontId="0" fillId="0" borderId="29" xfId="0" applyBorder="1"/>
    <xf numFmtId="1" fontId="0" fillId="0" borderId="29" xfId="0" applyNumberFormat="1" applyBorder="1" applyAlignment="1">
      <alignment horizontal="center"/>
    </xf>
    <xf numFmtId="0" fontId="0" fillId="0" borderId="29" xfId="0" applyBorder="1" applyAlignment="1">
      <alignment horizontal="center"/>
    </xf>
    <xf numFmtId="0" fontId="0" fillId="0" borderId="11" xfId="0" applyBorder="1"/>
    <xf numFmtId="1" fontId="0" fillId="0" borderId="11" xfId="0" applyNumberFormat="1" applyBorder="1" applyAlignment="1">
      <alignment horizontal="center"/>
    </xf>
    <xf numFmtId="0" fontId="0" fillId="0" borderId="34" xfId="0" applyBorder="1"/>
    <xf numFmtId="0" fontId="0" fillId="0" borderId="35" xfId="0" applyBorder="1"/>
    <xf numFmtId="0" fontId="0" fillId="0" borderId="12" xfId="0" applyBorder="1"/>
    <xf numFmtId="14" fontId="4" fillId="0" borderId="11" xfId="0" applyNumberFormat="1" applyFont="1" applyBorder="1" applyAlignment="1" applyProtection="1">
      <alignment horizontal="center" vertical="center"/>
    </xf>
    <xf numFmtId="14" fontId="4" fillId="0" borderId="29" xfId="0" applyNumberFormat="1" applyFont="1" applyBorder="1" applyAlignment="1" applyProtection="1">
      <alignment vertical="center"/>
    </xf>
    <xf numFmtId="0" fontId="3" fillId="0" borderId="9" xfId="0" applyFont="1" applyBorder="1" applyAlignment="1">
      <alignment horizontal="center" vertical="center"/>
    </xf>
    <xf numFmtId="0" fontId="3" fillId="0" borderId="34" xfId="0" applyFont="1" applyBorder="1" applyAlignment="1">
      <alignment horizontal="center" vertical="center"/>
    </xf>
    <xf numFmtId="0" fontId="3" fillId="0" borderId="42" xfId="0" applyFont="1" applyBorder="1" applyAlignment="1">
      <alignment horizontal="center" vertical="center"/>
    </xf>
    <xf numFmtId="0" fontId="3" fillId="0" borderId="53" xfId="0" applyFont="1" applyBorder="1" applyAlignment="1">
      <alignment horizontal="center" vertical="center"/>
    </xf>
    <xf numFmtId="0" fontId="3" fillId="0" borderId="52" xfId="0" applyFont="1" applyBorder="1" applyAlignment="1">
      <alignment horizontal="center" vertical="center"/>
    </xf>
    <xf numFmtId="0" fontId="3" fillId="0" borderId="54"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Fill="1" applyBorder="1" applyAlignment="1">
      <alignment horizontal="center" vertical="center"/>
    </xf>
    <xf numFmtId="0" fontId="0" fillId="0" borderId="18" xfId="0" applyFill="1" applyBorder="1" applyAlignment="1">
      <alignment horizontal="center" vertical="center"/>
    </xf>
    <xf numFmtId="165" fontId="0" fillId="0" borderId="19" xfId="0" applyNumberFormat="1" applyBorder="1" applyAlignment="1">
      <alignment horizontal="center"/>
    </xf>
    <xf numFmtId="0" fontId="0" fillId="0" borderId="57" xfId="0" applyBorder="1" applyAlignment="1">
      <alignment horizontal="center" vertical="center"/>
    </xf>
    <xf numFmtId="0" fontId="0" fillId="0" borderId="58" xfId="0" applyBorder="1" applyAlignment="1">
      <alignment horizontal="center" vertical="center"/>
    </xf>
    <xf numFmtId="0" fontId="3" fillId="0" borderId="56" xfId="0" applyFont="1" applyBorder="1" applyAlignment="1">
      <alignment horizontal="center" vertical="center"/>
    </xf>
    <xf numFmtId="0" fontId="3" fillId="0" borderId="43"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3" fillId="0" borderId="59" xfId="0" applyFont="1" applyBorder="1" applyAlignment="1">
      <alignment horizontal="center" vertical="center"/>
    </xf>
    <xf numFmtId="0" fontId="3" fillId="0" borderId="37" xfId="0" applyFont="1" applyBorder="1" applyAlignment="1">
      <alignment horizontal="center" vertical="center"/>
    </xf>
    <xf numFmtId="0" fontId="3" fillId="0" borderId="60" xfId="0" applyFont="1" applyBorder="1" applyAlignment="1">
      <alignment horizontal="center" vertical="center"/>
    </xf>
    <xf numFmtId="0" fontId="3" fillId="0" borderId="39" xfId="0" applyFont="1" applyBorder="1" applyAlignment="1">
      <alignment horizontal="center" vertical="center"/>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62" xfId="0" applyFont="1" applyBorder="1" applyAlignment="1">
      <alignment horizontal="center" vertical="center"/>
    </xf>
    <xf numFmtId="0" fontId="3" fillId="0" borderId="21" xfId="0" applyFont="1" applyBorder="1" applyAlignment="1">
      <alignment horizontal="center" vertical="center"/>
    </xf>
    <xf numFmtId="0" fontId="3" fillId="0" borderId="26" xfId="0" applyFont="1" applyBorder="1" applyAlignment="1">
      <alignment horizontal="center" vertical="center"/>
    </xf>
    <xf numFmtId="0" fontId="3" fillId="0" borderId="63" xfId="0" applyFont="1" applyBorder="1" applyAlignment="1">
      <alignment horizontal="center" vertical="center"/>
    </xf>
    <xf numFmtId="0" fontId="3" fillId="0" borderId="30" xfId="0" applyFont="1" applyBorder="1" applyAlignment="1">
      <alignment horizontal="center" vertical="center"/>
    </xf>
    <xf numFmtId="0" fontId="3" fillId="0" borderId="64" xfId="0" applyFont="1" applyBorder="1" applyAlignment="1">
      <alignment horizontal="center" vertical="center"/>
    </xf>
    <xf numFmtId="0" fontId="3" fillId="0" borderId="38" xfId="0" applyFont="1" applyBorder="1" applyAlignment="1">
      <alignment horizontal="center" vertical="center"/>
    </xf>
    <xf numFmtId="0" fontId="3" fillId="0" borderId="51" xfId="0" applyFont="1" applyBorder="1" applyAlignment="1">
      <alignment horizontal="center" vertical="center"/>
    </xf>
    <xf numFmtId="0" fontId="3" fillId="0" borderId="65" xfId="0" applyFont="1" applyBorder="1" applyAlignment="1">
      <alignment horizontal="center" vertical="center"/>
    </xf>
    <xf numFmtId="0" fontId="3" fillId="0" borderId="41" xfId="0" applyFont="1" applyBorder="1" applyAlignment="1">
      <alignment horizontal="center" vertical="center"/>
    </xf>
    <xf numFmtId="0" fontId="0" fillId="0" borderId="0" xfId="0" applyFill="1" applyBorder="1" applyAlignment="1">
      <alignment horizontal="center" vertical="center"/>
    </xf>
    <xf numFmtId="0" fontId="0" fillId="0" borderId="6" xfId="0" applyBorder="1" applyAlignment="1">
      <alignment horizontal="center" vertical="center"/>
    </xf>
    <xf numFmtId="0" fontId="0" fillId="0" borderId="16" xfId="0" applyBorder="1" applyAlignment="1">
      <alignment horizontal="center" vertical="center"/>
    </xf>
    <xf numFmtId="0" fontId="0" fillId="0" borderId="6" xfId="0" applyBorder="1" applyAlignment="1">
      <alignment horizontal="center" vertical="center"/>
    </xf>
    <xf numFmtId="0" fontId="0" fillId="0" borderId="0" xfId="0" applyFill="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2" fontId="8" fillId="0" borderId="27" xfId="0" applyNumberFormat="1" applyFont="1" applyBorder="1" applyAlignment="1">
      <alignment horizontal="center" vertical="center"/>
    </xf>
    <xf numFmtId="2" fontId="9" fillId="0" borderId="27" xfId="0" applyNumberFormat="1" applyFont="1" applyFill="1" applyBorder="1" applyAlignment="1">
      <alignment horizontal="center" vertical="center"/>
    </xf>
    <xf numFmtId="2" fontId="0" fillId="0" borderId="27" xfId="0" applyNumberFormat="1" applyFont="1" applyFill="1" applyBorder="1" applyAlignment="1">
      <alignment horizontal="center" vertical="center"/>
    </xf>
    <xf numFmtId="0" fontId="0" fillId="0" borderId="16" xfId="0" applyFill="1" applyBorder="1" applyAlignment="1">
      <alignment horizontal="center" vertical="center"/>
    </xf>
    <xf numFmtId="0" fontId="0" fillId="0" borderId="18" xfId="0"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8" borderId="21" xfId="0" applyFont="1" applyFill="1" applyBorder="1" applyAlignment="1">
      <alignment horizontal="center" vertical="center"/>
    </xf>
    <xf numFmtId="2" fontId="0" fillId="0" borderId="1" xfId="0" applyNumberFormat="1" applyFill="1" applyBorder="1" applyAlignment="1">
      <alignment horizontal="center" vertical="center"/>
    </xf>
    <xf numFmtId="0" fontId="8" fillId="0" borderId="0" xfId="0" applyFont="1" applyFill="1" applyBorder="1" applyAlignment="1">
      <alignment horizontal="left"/>
    </xf>
    <xf numFmtId="0" fontId="3" fillId="0" borderId="7"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6" xfId="0" applyFont="1" applyBorder="1" applyAlignment="1">
      <alignment horizontal="center" vertical="center"/>
    </xf>
    <xf numFmtId="0" fontId="3" fillId="0" borderId="44" xfId="0" applyFont="1" applyBorder="1" applyAlignment="1">
      <alignment horizontal="center"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6" xfId="0" applyFont="1" applyFill="1" applyBorder="1" applyAlignment="1">
      <alignment horizontal="left" vertical="center"/>
    </xf>
    <xf numFmtId="0" fontId="2" fillId="0" borderId="0" xfId="0" applyFont="1" applyFill="1" applyBorder="1" applyAlignment="1">
      <alignment horizontal="center" vertical="center"/>
    </xf>
    <xf numFmtId="166" fontId="2" fillId="0" borderId="0" xfId="0" applyNumberFormat="1" applyFont="1" applyFill="1" applyBorder="1" applyAlignment="1">
      <alignment horizontal="center" vertical="center"/>
    </xf>
    <xf numFmtId="1" fontId="15" fillId="2" borderId="33" xfId="0" applyNumberFormat="1" applyFont="1" applyFill="1" applyBorder="1" applyAlignment="1" applyProtection="1">
      <alignment horizontal="center" vertical="center"/>
      <protection locked="0"/>
    </xf>
    <xf numFmtId="1" fontId="15" fillId="2" borderId="25" xfId="0" applyNumberFormat="1" applyFont="1" applyFill="1" applyBorder="1" applyAlignment="1" applyProtection="1">
      <alignment horizontal="center" vertical="center"/>
      <protection locked="0"/>
    </xf>
    <xf numFmtId="1" fontId="15" fillId="2" borderId="50" xfId="0" applyNumberFormat="1" applyFont="1" applyFill="1" applyBorder="1" applyAlignment="1" applyProtection="1">
      <alignment horizontal="center" vertical="center"/>
      <protection locked="0"/>
    </xf>
    <xf numFmtId="0" fontId="15" fillId="2" borderId="11" xfId="0" applyFont="1" applyFill="1" applyBorder="1" applyAlignment="1" applyProtection="1">
      <alignment horizontal="center" vertical="center"/>
      <protection locked="0"/>
    </xf>
    <xf numFmtId="0" fontId="15" fillId="2" borderId="36" xfId="0" applyNumberFormat="1" applyFont="1" applyFill="1" applyBorder="1" applyAlignment="1" applyProtection="1">
      <alignment horizontal="center" vertical="center"/>
      <protection locked="0"/>
    </xf>
    <xf numFmtId="0" fontId="15" fillId="2" borderId="25" xfId="0" applyFont="1" applyFill="1" applyBorder="1" applyAlignment="1" applyProtection="1">
      <alignment horizontal="center" vertical="center"/>
      <protection locked="0"/>
    </xf>
    <xf numFmtId="1" fontId="15" fillId="2" borderId="17" xfId="0" applyNumberFormat="1" applyFont="1" applyFill="1" applyBorder="1" applyAlignment="1" applyProtection="1">
      <alignment horizontal="left" vertical="center"/>
      <protection locked="0"/>
    </xf>
    <xf numFmtId="14" fontId="4" fillId="0" borderId="12" xfId="0" applyNumberFormat="1" applyFont="1" applyBorder="1" applyAlignment="1" applyProtection="1">
      <alignment vertical="center"/>
    </xf>
    <xf numFmtId="1" fontId="15" fillId="0" borderId="33" xfId="0" applyNumberFormat="1" applyFont="1" applyFill="1" applyBorder="1" applyAlignment="1" applyProtection="1">
      <alignment horizontal="center" vertical="center"/>
    </xf>
    <xf numFmtId="0" fontId="0" fillId="0" borderId="0" xfId="0" applyProtection="1"/>
    <xf numFmtId="0" fontId="21" fillId="4" borderId="13" xfId="0" applyFont="1" applyFill="1" applyBorder="1" applyAlignment="1" applyProtection="1"/>
    <xf numFmtId="0" fontId="22" fillId="4" borderId="28" xfId="0" applyFont="1" applyFill="1" applyBorder="1" applyAlignment="1" applyProtection="1">
      <alignment horizontal="center"/>
    </xf>
    <xf numFmtId="0" fontId="22" fillId="4" borderId="14" xfId="0" applyFont="1" applyFill="1" applyBorder="1" applyAlignment="1" applyProtection="1">
      <alignment horizontal="center"/>
    </xf>
    <xf numFmtId="0" fontId="22" fillId="4" borderId="16" xfId="0" applyFont="1" applyFill="1" applyBorder="1" applyAlignment="1" applyProtection="1">
      <alignment horizontal="center"/>
    </xf>
    <xf numFmtId="0" fontId="15" fillId="0" borderId="6" xfId="0" applyFont="1" applyBorder="1" applyProtection="1"/>
    <xf numFmtId="0" fontId="15" fillId="0" borderId="6" xfId="0" applyFont="1" applyBorder="1" applyAlignment="1" applyProtection="1">
      <alignment horizontal="right" vertical="center"/>
    </xf>
    <xf numFmtId="15" fontId="8" fillId="0" borderId="16" xfId="0" applyNumberFormat="1"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27" xfId="0" applyFont="1" applyBorder="1" applyAlignment="1" applyProtection="1">
      <alignment horizontal="center" vertical="center"/>
    </xf>
    <xf numFmtId="0" fontId="15" fillId="0" borderId="0" xfId="0" applyFont="1" applyBorder="1" applyProtection="1"/>
    <xf numFmtId="0" fontId="15" fillId="0" borderId="2" xfId="0" applyFont="1" applyBorder="1" applyProtection="1"/>
    <xf numFmtId="0" fontId="1" fillId="0" borderId="17" xfId="0" applyFont="1" applyBorder="1" applyAlignment="1" applyProtection="1">
      <alignment horizontal="center" vertical="center"/>
    </xf>
    <xf numFmtId="0" fontId="1" fillId="0" borderId="16" xfId="0" applyFont="1" applyBorder="1" applyAlignment="1" applyProtection="1">
      <alignment horizontal="center" vertical="center"/>
    </xf>
    <xf numFmtId="0" fontId="15" fillId="0" borderId="0" xfId="0" applyFont="1" applyBorder="1" applyAlignment="1" applyProtection="1">
      <alignment horizontal="center" vertical="center"/>
    </xf>
    <xf numFmtId="0" fontId="1" fillId="0" borderId="50" xfId="0" applyFont="1" applyBorder="1" applyAlignment="1" applyProtection="1">
      <alignment horizontal="center" vertical="center"/>
    </xf>
    <xf numFmtId="0" fontId="1" fillId="0" borderId="32" xfId="0" applyFont="1" applyFill="1" applyBorder="1" applyAlignment="1" applyProtection="1">
      <alignment horizontal="center" vertical="center"/>
    </xf>
    <xf numFmtId="0" fontId="15" fillId="0" borderId="37" xfId="0" applyFont="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 vertical="center"/>
    </xf>
    <xf numFmtId="1" fontId="15" fillId="0" borderId="33" xfId="0" applyNumberFormat="1" applyFont="1" applyBorder="1" applyAlignment="1" applyProtection="1">
      <alignment horizontal="center" vertical="center"/>
    </xf>
    <xf numFmtId="164" fontId="15" fillId="0" borderId="2" xfId="1" applyFont="1" applyBorder="1" applyProtection="1"/>
    <xf numFmtId="0" fontId="15" fillId="0" borderId="39" xfId="0" applyFont="1" applyBorder="1" applyAlignment="1" applyProtection="1">
      <alignment horizontal="left" vertical="center"/>
    </xf>
    <xf numFmtId="1" fontId="15" fillId="0" borderId="36" xfId="0" applyNumberFormat="1" applyFont="1" applyBorder="1" applyAlignment="1" applyProtection="1">
      <alignment horizontal="center" vertical="center"/>
    </xf>
    <xf numFmtId="0" fontId="15" fillId="3" borderId="6" xfId="0" applyFont="1" applyFill="1" applyBorder="1" applyAlignment="1" applyProtection="1">
      <alignment horizontal="left" vertical="center"/>
    </xf>
    <xf numFmtId="1" fontId="15" fillId="3" borderId="17" xfId="0" applyNumberFormat="1" applyFont="1" applyFill="1" applyBorder="1" applyAlignment="1" applyProtection="1">
      <alignment horizontal="center" vertical="center"/>
    </xf>
    <xf numFmtId="1" fontId="15" fillId="3" borderId="16" xfId="0" applyNumberFormat="1" applyFont="1" applyFill="1" applyBorder="1" applyAlignment="1" applyProtection="1">
      <alignment horizontal="center" vertical="center"/>
    </xf>
    <xf numFmtId="0" fontId="15" fillId="3" borderId="28" xfId="0" applyFont="1" applyFill="1" applyBorder="1" applyProtection="1"/>
    <xf numFmtId="0" fontId="15" fillId="3" borderId="16" xfId="0" applyFont="1" applyFill="1" applyBorder="1" applyProtection="1"/>
    <xf numFmtId="0" fontId="15" fillId="0" borderId="40" xfId="0" applyFont="1" applyBorder="1" applyAlignment="1" applyProtection="1">
      <alignment horizontal="left" vertical="center" wrapText="1"/>
    </xf>
    <xf numFmtId="1" fontId="15" fillId="0" borderId="45" xfId="0" applyNumberFormat="1" applyFont="1" applyFill="1" applyBorder="1" applyAlignment="1" applyProtection="1">
      <alignment horizontal="center" vertical="center"/>
    </xf>
    <xf numFmtId="0" fontId="16" fillId="0" borderId="50" xfId="0" applyFont="1" applyFill="1" applyBorder="1" applyAlignment="1" applyProtection="1">
      <alignment horizontal="left" vertical="center"/>
    </xf>
    <xf numFmtId="0" fontId="16" fillId="0" borderId="2" xfId="0" applyFont="1" applyFill="1" applyBorder="1" applyAlignment="1" applyProtection="1">
      <alignment vertical="center" wrapText="1"/>
    </xf>
    <xf numFmtId="0" fontId="15" fillId="0" borderId="37" xfId="0" applyFont="1" applyBorder="1" applyAlignment="1" applyProtection="1">
      <alignment horizontal="left" vertical="center" wrapText="1"/>
    </xf>
    <xf numFmtId="1" fontId="15" fillId="0" borderId="46" xfId="0" applyNumberFormat="1" applyFont="1" applyFill="1" applyBorder="1" applyAlignment="1" applyProtection="1">
      <alignment horizontal="center" vertical="center"/>
    </xf>
    <xf numFmtId="0" fontId="16" fillId="0" borderId="36" xfId="0" applyFont="1" applyFill="1" applyBorder="1" applyAlignment="1" applyProtection="1">
      <alignment horizontal="left" vertical="center"/>
    </xf>
    <xf numFmtId="0" fontId="16" fillId="0" borderId="39" xfId="0" applyFont="1" applyFill="1" applyBorder="1" applyAlignment="1" applyProtection="1">
      <alignment horizontal="center" vertical="center"/>
    </xf>
    <xf numFmtId="0" fontId="15" fillId="0" borderId="23" xfId="0" applyFont="1" applyBorder="1" applyProtection="1"/>
    <xf numFmtId="0" fontId="16" fillId="0" borderId="47" xfId="0" applyFont="1" applyFill="1" applyBorder="1" applyAlignment="1" applyProtection="1">
      <alignment vertical="center" wrapText="1"/>
    </xf>
    <xf numFmtId="0" fontId="15" fillId="0" borderId="39" xfId="0" applyFont="1" applyBorder="1" applyAlignment="1" applyProtection="1">
      <alignment horizontal="right" vertical="center"/>
    </xf>
    <xf numFmtId="1" fontId="15" fillId="0" borderId="25" xfId="0" applyNumberFormat="1" applyFont="1" applyFill="1" applyBorder="1" applyAlignment="1" applyProtection="1">
      <alignment horizontal="center" vertical="center"/>
    </xf>
    <xf numFmtId="0" fontId="15" fillId="0" borderId="47" xfId="0" applyFont="1" applyBorder="1" applyProtection="1"/>
    <xf numFmtId="1" fontId="17" fillId="0" borderId="2" xfId="0" applyNumberFormat="1" applyFont="1" applyFill="1" applyBorder="1" applyAlignment="1" applyProtection="1">
      <alignment horizontal="center" vertical="center"/>
    </xf>
    <xf numFmtId="0" fontId="15" fillId="3" borderId="6" xfId="0" applyFont="1" applyFill="1" applyBorder="1" applyAlignment="1" applyProtection="1">
      <alignment horizontal="right" vertical="center"/>
    </xf>
    <xf numFmtId="0" fontId="16" fillId="3" borderId="28" xfId="0" applyFont="1" applyFill="1" applyBorder="1" applyAlignment="1" applyProtection="1">
      <alignment horizontal="right" vertical="center"/>
    </xf>
    <xf numFmtId="0" fontId="15" fillId="3" borderId="28" xfId="0" applyFont="1" applyFill="1" applyBorder="1" applyAlignment="1" applyProtection="1">
      <alignment vertical="center"/>
    </xf>
    <xf numFmtId="1" fontId="17" fillId="3" borderId="16" xfId="0" applyNumberFormat="1" applyFont="1" applyFill="1" applyBorder="1" applyAlignment="1" applyProtection="1">
      <alignment horizontal="center" vertical="center"/>
    </xf>
    <xf numFmtId="0" fontId="15" fillId="0" borderId="40" xfId="0" applyFont="1" applyBorder="1" applyAlignment="1" applyProtection="1">
      <alignment horizontal="center" vertical="center"/>
    </xf>
    <xf numFmtId="0" fontId="15" fillId="0" borderId="32" xfId="0" applyFont="1" applyBorder="1" applyAlignment="1" applyProtection="1">
      <alignment horizontal="center" vertical="center"/>
    </xf>
    <xf numFmtId="0" fontId="15" fillId="0" borderId="49" xfId="0" applyFont="1" applyBorder="1" applyAlignment="1" applyProtection="1">
      <alignment horizontal="center" vertical="center"/>
    </xf>
    <xf numFmtId="0" fontId="15" fillId="4" borderId="10" xfId="0" applyFont="1" applyFill="1" applyBorder="1" applyAlignment="1" applyProtection="1">
      <alignment vertical="center"/>
    </xf>
    <xf numFmtId="1" fontId="15" fillId="0" borderId="48" xfId="0" applyNumberFormat="1" applyFont="1" applyBorder="1" applyAlignment="1" applyProtection="1">
      <alignment horizontal="center" vertical="center"/>
    </xf>
    <xf numFmtId="165" fontId="15" fillId="4" borderId="26" xfId="0" applyNumberFormat="1" applyFont="1" applyFill="1" applyBorder="1" applyAlignment="1" applyProtection="1">
      <alignment horizontal="right" vertical="center"/>
    </xf>
    <xf numFmtId="0" fontId="15" fillId="4" borderId="51" xfId="0" applyFont="1" applyFill="1" applyBorder="1" applyAlignment="1" applyProtection="1">
      <alignment horizontal="left" vertical="center"/>
    </xf>
    <xf numFmtId="1" fontId="15" fillId="0" borderId="1" xfId="0" applyNumberFormat="1" applyFont="1" applyBorder="1" applyAlignment="1" applyProtection="1">
      <alignment horizontal="right" vertical="center"/>
    </xf>
    <xf numFmtId="1" fontId="15" fillId="0" borderId="17" xfId="0" applyNumberFormat="1" applyFont="1" applyFill="1" applyBorder="1" applyAlignment="1" applyProtection="1">
      <alignment horizontal="center" vertical="center"/>
    </xf>
    <xf numFmtId="0" fontId="15" fillId="0" borderId="16" xfId="0" applyFont="1" applyBorder="1" applyAlignment="1" applyProtection="1">
      <alignment horizontal="center" vertical="center"/>
    </xf>
    <xf numFmtId="1" fontId="15" fillId="3" borderId="6" xfId="0" applyNumberFormat="1" applyFont="1" applyFill="1" applyBorder="1" applyAlignment="1" applyProtection="1">
      <alignment horizontal="right" vertical="center"/>
    </xf>
    <xf numFmtId="2" fontId="17" fillId="3" borderId="18" xfId="0" applyNumberFormat="1" applyFont="1" applyFill="1" applyBorder="1" applyAlignment="1" applyProtection="1">
      <alignment horizontal="center" vertical="center"/>
    </xf>
    <xf numFmtId="0" fontId="15" fillId="3" borderId="15" xfId="0" applyFont="1" applyFill="1" applyBorder="1" applyAlignment="1" applyProtection="1">
      <alignment horizontal="center" vertical="center"/>
    </xf>
    <xf numFmtId="0" fontId="15" fillId="3" borderId="4" xfId="0" applyFont="1" applyFill="1" applyBorder="1" applyProtection="1"/>
    <xf numFmtId="0" fontId="15" fillId="3" borderId="5" xfId="0" applyFont="1" applyFill="1" applyBorder="1" applyProtection="1"/>
    <xf numFmtId="1" fontId="15" fillId="0" borderId="1" xfId="0" applyNumberFormat="1" applyFont="1" applyFill="1" applyBorder="1" applyAlignment="1" applyProtection="1">
      <alignment horizontal="right" vertical="center"/>
    </xf>
    <xf numFmtId="2" fontId="15" fillId="0" borderId="32" xfId="0" applyNumberFormat="1" applyFont="1" applyFill="1" applyBorder="1" applyAlignment="1" applyProtection="1">
      <alignment horizontal="center" vertical="center"/>
    </xf>
    <xf numFmtId="0" fontId="15" fillId="0" borderId="32" xfId="0" applyFont="1" applyFill="1" applyBorder="1" applyAlignment="1" applyProtection="1">
      <alignment horizontal="center" vertical="center"/>
    </xf>
    <xf numFmtId="0" fontId="15" fillId="0" borderId="0" xfId="0" applyFont="1" applyFill="1" applyBorder="1" applyProtection="1"/>
    <xf numFmtId="0" fontId="15" fillId="0" borderId="2" xfId="0" applyFont="1" applyFill="1" applyBorder="1" applyProtection="1"/>
    <xf numFmtId="0" fontId="15" fillId="0" borderId="1" xfId="0" applyFont="1" applyFill="1" applyBorder="1" applyAlignment="1" applyProtection="1">
      <alignment horizontal="right" vertical="center"/>
    </xf>
    <xf numFmtId="0" fontId="15" fillId="0" borderId="25" xfId="0" applyFont="1" applyFill="1" applyBorder="1" applyAlignment="1" applyProtection="1">
      <alignment horizontal="center" vertical="center"/>
    </xf>
    <xf numFmtId="0" fontId="15" fillId="0" borderId="0" xfId="0" applyFont="1" applyFill="1" applyBorder="1" applyAlignment="1" applyProtection="1">
      <alignment horizontal="left" vertical="center"/>
    </xf>
    <xf numFmtId="0" fontId="15" fillId="0" borderId="2" xfId="0" applyFont="1" applyFill="1" applyBorder="1" applyAlignment="1" applyProtection="1">
      <alignment horizontal="left" vertical="center"/>
    </xf>
    <xf numFmtId="0" fontId="15" fillId="0" borderId="3" xfId="0" applyFont="1" applyFill="1" applyBorder="1" applyAlignment="1" applyProtection="1">
      <alignment horizontal="right" vertical="center"/>
    </xf>
    <xf numFmtId="0" fontId="15" fillId="0" borderId="17" xfId="0" applyFont="1" applyFill="1" applyBorder="1" applyAlignment="1" applyProtection="1">
      <alignment horizontal="left" vertical="center"/>
    </xf>
    <xf numFmtId="1" fontId="15" fillId="0" borderId="4" xfId="0" applyNumberFormat="1" applyFont="1" applyFill="1" applyBorder="1" applyAlignment="1" applyProtection="1">
      <alignment horizontal="right" vertical="center"/>
    </xf>
    <xf numFmtId="0" fontId="15" fillId="0" borderId="4" xfId="0" applyFont="1" applyFill="1" applyBorder="1" applyAlignment="1" applyProtection="1">
      <alignment horizontal="left" vertical="center"/>
    </xf>
    <xf numFmtId="0" fontId="15" fillId="0" borderId="5" xfId="0" applyFont="1" applyFill="1" applyBorder="1" applyAlignment="1" applyProtection="1">
      <alignment horizontal="left" vertical="center"/>
    </xf>
    <xf numFmtId="0" fontId="11" fillId="4" borderId="6" xfId="0" applyFont="1" applyFill="1" applyBorder="1" applyAlignment="1" applyProtection="1">
      <alignment horizontal="center" vertical="center" wrapText="1"/>
    </xf>
    <xf numFmtId="0" fontId="11" fillId="4" borderId="28" xfId="0" applyFont="1" applyFill="1" applyBorder="1" applyAlignment="1" applyProtection="1">
      <alignment horizontal="center" vertical="center" wrapText="1"/>
    </xf>
    <xf numFmtId="0" fontId="11" fillId="4" borderId="16" xfId="0" applyFont="1" applyFill="1" applyBorder="1" applyAlignment="1" applyProtection="1">
      <alignment horizontal="center" vertical="center" wrapText="1"/>
    </xf>
    <xf numFmtId="0" fontId="20" fillId="5" borderId="0" xfId="0" applyFont="1" applyFill="1" applyBorder="1" applyAlignment="1" applyProtection="1">
      <alignment horizontal="left" vertical="top" wrapText="1"/>
    </xf>
    <xf numFmtId="0" fontId="16" fillId="0" borderId="0" xfId="0" applyFont="1" applyBorder="1" applyAlignment="1" applyProtection="1">
      <alignment horizontal="right" vertical="center"/>
    </xf>
    <xf numFmtId="0" fontId="15" fillId="0" borderId="0" xfId="0" applyFont="1" applyBorder="1" applyAlignment="1" applyProtection="1">
      <alignment vertical="center"/>
    </xf>
    <xf numFmtId="0" fontId="15" fillId="4" borderId="59" xfId="0" applyFont="1" applyFill="1" applyBorder="1" applyAlignment="1" applyProtection="1">
      <alignment horizontal="right" vertical="center"/>
    </xf>
    <xf numFmtId="0" fontId="15" fillId="0" borderId="64" xfId="0" applyFont="1" applyBorder="1" applyAlignment="1" applyProtection="1">
      <alignment horizontal="right"/>
    </xf>
    <xf numFmtId="0" fontId="15" fillId="0" borderId="7" xfId="0" applyFont="1" applyFill="1" applyBorder="1" applyAlignment="1" applyProtection="1">
      <alignment horizontal="center" wrapText="1"/>
    </xf>
    <xf numFmtId="0" fontId="15" fillId="0" borderId="12" xfId="0" applyFont="1" applyFill="1" applyBorder="1" applyAlignment="1" applyProtection="1">
      <alignment horizontal="center" wrapText="1"/>
    </xf>
    <xf numFmtId="0" fontId="15" fillId="0" borderId="8" xfId="0" applyFont="1" applyFill="1" applyBorder="1" applyAlignment="1" applyProtection="1">
      <alignment horizontal="center" wrapText="1"/>
    </xf>
    <xf numFmtId="0" fontId="8" fillId="0" borderId="28"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0" fillId="0" borderId="6" xfId="0" applyBorder="1" applyAlignment="1">
      <alignment horizontal="center" vertical="center"/>
    </xf>
    <xf numFmtId="0" fontId="0" fillId="0" borderId="16" xfId="0" applyBorder="1" applyAlignment="1">
      <alignment horizontal="center" vertical="center"/>
    </xf>
    <xf numFmtId="2"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wrapText="1"/>
    </xf>
    <xf numFmtId="0" fontId="0" fillId="0" borderId="0" xfId="0" applyBorder="1" applyAlignment="1">
      <alignment horizontal="center"/>
    </xf>
    <xf numFmtId="0" fontId="0" fillId="0" borderId="0" xfId="0" applyFont="1" applyFill="1" applyBorder="1" applyAlignment="1">
      <alignment horizontal="center" vertical="center" wrapText="1"/>
    </xf>
    <xf numFmtId="1" fontId="0" fillId="0" borderId="10" xfId="0" applyNumberFormat="1" applyBorder="1" applyAlignment="1">
      <alignment horizontal="center" vertical="center"/>
    </xf>
    <xf numFmtId="0" fontId="0" fillId="0" borderId="35" xfId="0"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xf>
    <xf numFmtId="0" fontId="0" fillId="0" borderId="29" xfId="0" applyBorder="1" applyAlignment="1">
      <alignment horizontal="center"/>
    </xf>
    <xf numFmtId="0" fontId="0" fillId="0" borderId="6" xfId="0" applyBorder="1" applyAlignment="1">
      <alignment horizontal="center"/>
    </xf>
    <xf numFmtId="0" fontId="0" fillId="0" borderId="16" xfId="0" applyBorder="1" applyAlignment="1">
      <alignment horizontal="center"/>
    </xf>
    <xf numFmtId="0" fontId="0" fillId="0" borderId="6" xfId="0" applyBorder="1" applyAlignment="1">
      <alignment horizontal="center" wrapText="1"/>
    </xf>
    <xf numFmtId="0" fontId="0" fillId="0" borderId="16" xfId="0" applyBorder="1" applyAlignment="1">
      <alignment horizontal="center" wrapText="1"/>
    </xf>
    <xf numFmtId="2" fontId="0" fillId="3" borderId="18" xfId="0" applyNumberFormat="1" applyFill="1" applyBorder="1" applyAlignment="1">
      <alignment horizontal="center" vertical="center" wrapText="1"/>
    </xf>
    <xf numFmtId="0" fontId="0" fillId="3" borderId="19" xfId="0" applyFill="1" applyBorder="1" applyAlignment="1">
      <alignment horizontal="center" vertical="center"/>
    </xf>
    <xf numFmtId="0" fontId="0" fillId="6" borderId="18" xfId="0" applyFill="1" applyBorder="1" applyAlignment="1">
      <alignment wrapText="1"/>
    </xf>
    <xf numFmtId="0" fontId="0" fillId="6" borderId="19" xfId="0" applyFill="1" applyBorder="1" applyAlignment="1"/>
    <xf numFmtId="0" fontId="3" fillId="8" borderId="18" xfId="0" quotePrefix="1" applyFont="1" applyFill="1" applyBorder="1" applyAlignment="1">
      <alignment horizontal="center" vertical="center"/>
    </xf>
    <xf numFmtId="0" fontId="3" fillId="8" borderId="19" xfId="0" applyFont="1" applyFill="1" applyBorder="1" applyAlignment="1">
      <alignment horizontal="center" vertical="center"/>
    </xf>
    <xf numFmtId="0" fontId="3" fillId="0" borderId="6" xfId="0" applyFont="1" applyBorder="1" applyAlignment="1">
      <alignment horizontal="center" vertical="center"/>
    </xf>
    <xf numFmtId="0" fontId="3" fillId="0" borderId="28" xfId="0" applyFont="1" applyBorder="1" applyAlignment="1">
      <alignment horizontal="center" vertical="center"/>
    </xf>
    <xf numFmtId="0" fontId="3" fillId="0" borderId="16" xfId="0" applyFont="1" applyBorder="1" applyAlignment="1">
      <alignment horizontal="center" vertical="center"/>
    </xf>
    <xf numFmtId="0" fontId="3" fillId="0" borderId="6" xfId="0" applyFont="1" applyBorder="1" applyAlignment="1">
      <alignment horizontal="center" vertical="center" wrapText="1"/>
    </xf>
    <xf numFmtId="0" fontId="3" fillId="0" borderId="18" xfId="0" applyFont="1" applyBorder="1" applyAlignment="1">
      <alignment horizontal="center" vertical="center" textRotation="90" wrapText="1"/>
    </xf>
    <xf numFmtId="0" fontId="3" fillId="0" borderId="27" xfId="0" applyFont="1" applyBorder="1" applyAlignment="1">
      <alignment horizontal="center" vertical="center" textRotation="90" wrapText="1"/>
    </xf>
    <xf numFmtId="0" fontId="3" fillId="0" borderId="19" xfId="0" applyFont="1" applyBorder="1" applyAlignment="1">
      <alignment horizontal="center" vertical="center" textRotation="90" wrapText="1"/>
    </xf>
    <xf numFmtId="0" fontId="3" fillId="0" borderId="32" xfId="0" applyFont="1" applyBorder="1" applyAlignment="1">
      <alignment horizontal="center" vertical="center" textRotation="90"/>
    </xf>
    <xf numFmtId="0" fontId="3" fillId="0" borderId="33" xfId="0" applyFont="1" applyBorder="1" applyAlignment="1">
      <alignment horizontal="center" vertical="center" textRotation="90"/>
    </xf>
    <xf numFmtId="0" fontId="3" fillId="0" borderId="25" xfId="0" applyFont="1" applyBorder="1" applyAlignment="1">
      <alignment horizontal="center" vertical="center" textRotation="90"/>
    </xf>
    <xf numFmtId="0" fontId="3" fillId="0" borderId="32" xfId="0" applyFont="1" applyBorder="1" applyAlignment="1">
      <alignment horizontal="center" vertical="center" textRotation="90" wrapText="1"/>
    </xf>
    <xf numFmtId="0" fontId="3" fillId="0" borderId="33" xfId="0" applyFont="1" applyBorder="1" applyAlignment="1">
      <alignment horizontal="center" vertical="center" textRotation="90" wrapText="1"/>
    </xf>
    <xf numFmtId="0" fontId="3" fillId="0" borderId="36" xfId="0" applyFont="1" applyBorder="1" applyAlignment="1">
      <alignment horizontal="center" vertical="center" textRotation="90" wrapText="1"/>
    </xf>
    <xf numFmtId="0" fontId="3" fillId="0" borderId="50" xfId="0" applyFont="1" applyBorder="1" applyAlignment="1">
      <alignment horizontal="center" vertical="center" textRotation="90"/>
    </xf>
    <xf numFmtId="0" fontId="3" fillId="0" borderId="36" xfId="0" applyFont="1" applyBorder="1" applyAlignment="1">
      <alignment horizontal="center" vertical="center" textRotation="90"/>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7" fillId="4" borderId="6" xfId="0" applyFont="1" applyFill="1" applyBorder="1" applyAlignment="1">
      <alignment horizontal="center" vertical="center"/>
    </xf>
    <xf numFmtId="0" fontId="7" fillId="4" borderId="28" xfId="0" applyFont="1" applyFill="1" applyBorder="1" applyAlignment="1">
      <alignment horizontal="center" vertical="center"/>
    </xf>
    <xf numFmtId="0" fontId="0" fillId="4" borderId="28" xfId="0" applyFill="1" applyBorder="1" applyAlignment="1">
      <alignment vertical="center"/>
    </xf>
  </cellXfs>
  <cellStyles count="30">
    <cellStyle name="Gevolgde hyperlink" xfId="3" builtinId="9" hidden="1"/>
    <cellStyle name="Gevolgde hyperlink" xfId="5" builtinId="9" hidden="1"/>
    <cellStyle name="Gevolgde hyperlink" xfId="7" builtinId="9" hidden="1"/>
    <cellStyle name="Gevolgde hyperlink" xfId="9" builtinId="9" hidden="1"/>
    <cellStyle name="Gevolgde hyperlink" xfId="11" builtinId="9" hidden="1"/>
    <cellStyle name="Gevolgde hyperlink" xfId="13" builtinId="9" hidden="1"/>
    <cellStyle name="Gevolgde hyperlink" xfId="15" builtinId="9" hidden="1"/>
    <cellStyle name="Gevolgde hyperlink" xfId="17" builtinId="9" hidden="1"/>
    <cellStyle name="Gevolgde hyperlink" xfId="19" builtinId="9" hidden="1"/>
    <cellStyle name="Gevolgde hyperlink" xfId="21" builtinId="9" hidden="1"/>
    <cellStyle name="Gevolgde hyperlink" xfId="23" builtinId="9" hidden="1"/>
    <cellStyle name="Gevolgde hyperlink" xfId="25" builtinId="9" hidden="1"/>
    <cellStyle name="Gevolgde hyperlink" xfId="27" builtinId="9" hidden="1"/>
    <cellStyle name="Gevolgde hyperlink" xfId="2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Standaard" xfId="0" builtinId="0"/>
    <cellStyle name="Valuta" xfId="1" builtinId="4"/>
  </cellStyles>
  <dxfs count="12">
    <dxf>
      <font>
        <b/>
        <i val="0"/>
        <color rgb="FFFFFF00"/>
      </font>
      <fill>
        <patternFill patternType="solid">
          <fgColor indexed="64"/>
          <bgColor rgb="FFFF0000"/>
        </patternFill>
      </fill>
    </dxf>
    <dxf>
      <font>
        <b/>
        <i val="0"/>
        <color rgb="FFFFFF00"/>
      </font>
      <fill>
        <patternFill patternType="solid">
          <fgColor indexed="64"/>
          <bgColor rgb="FF15BE0E"/>
        </patternFill>
      </fill>
    </dxf>
    <dxf>
      <font>
        <b/>
        <i val="0"/>
        <color rgb="FFFFFF00"/>
      </font>
      <fill>
        <patternFill patternType="solid">
          <fgColor indexed="64"/>
          <bgColor rgb="FFFF0000"/>
        </patternFill>
      </fill>
    </dxf>
    <dxf>
      <font>
        <color rgb="FFFFFF00"/>
      </font>
      <fill>
        <patternFill patternType="solid">
          <fgColor indexed="64"/>
          <bgColor rgb="FFFF0000"/>
        </patternFill>
      </fill>
    </dxf>
    <dxf>
      <font>
        <b/>
        <i val="0"/>
        <color rgb="FFFFFF00"/>
      </font>
      <fill>
        <patternFill patternType="solid">
          <fgColor indexed="64"/>
          <bgColor rgb="FFFF0000"/>
        </patternFill>
      </fill>
    </dxf>
    <dxf>
      <font>
        <b/>
        <i val="0"/>
        <color rgb="FFFFFF00"/>
      </font>
      <fill>
        <patternFill patternType="solid">
          <fgColor indexed="64"/>
          <bgColor rgb="FFFF0000"/>
        </patternFill>
      </fill>
    </dxf>
    <dxf>
      <font>
        <b/>
        <i val="0"/>
        <color rgb="FFFFFF00"/>
      </font>
      <fill>
        <patternFill patternType="solid">
          <fgColor indexed="64"/>
          <bgColor rgb="FFFF0000"/>
        </patternFill>
      </fill>
      <border>
        <left style="thin">
          <color indexed="64"/>
        </left>
        <right style="thin">
          <color indexed="64"/>
        </right>
        <top style="thin">
          <color indexed="64"/>
        </top>
        <bottom style="thin">
          <color indexed="64"/>
        </bottom>
      </border>
    </dxf>
    <dxf>
      <font>
        <color rgb="FFFF0000"/>
      </font>
      <fill>
        <patternFill patternType="solid">
          <fgColor indexed="64"/>
          <bgColor rgb="FFFFFF00"/>
        </patternFill>
      </fill>
    </dxf>
    <dxf>
      <font>
        <color rgb="FFFFFF00"/>
      </font>
      <fill>
        <patternFill patternType="solid">
          <fgColor indexed="64"/>
          <bgColor rgb="FFFF0000"/>
        </patternFill>
      </fill>
      <border>
        <left style="thin">
          <color indexed="64"/>
        </left>
        <right style="thin">
          <color indexed="64"/>
        </right>
        <top style="thin">
          <color indexed="64"/>
        </top>
        <bottom style="thin">
          <color indexed="64"/>
        </bottom>
      </border>
    </dxf>
    <dxf>
      <font>
        <b/>
        <i val="0"/>
        <color rgb="FFFFFF00"/>
      </font>
      <fill>
        <patternFill patternType="solid">
          <fgColor indexed="64"/>
          <bgColor rgb="FFFF0000"/>
        </patternFill>
      </fill>
    </dxf>
    <dxf>
      <font>
        <b/>
        <i val="0"/>
        <color rgb="FFFFFF00"/>
      </font>
      <fill>
        <patternFill patternType="solid">
          <fgColor indexed="64"/>
          <bgColor rgb="FFFF0000"/>
        </patternFill>
      </fill>
    </dxf>
    <dxf>
      <font>
        <color rgb="FFFFFF00"/>
      </font>
      <fill>
        <patternFill patternType="solid">
          <fgColor indexed="64"/>
          <bgColor rgb="FFFF0000"/>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19C507"/>
      <color rgb="FF2BFF10"/>
      <color rgb="FFC8C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pPr>
            <a:r>
              <a:rPr lang="nl-NL" sz="1800">
                <a:solidFill>
                  <a:srgbClr val="0000FF"/>
                </a:solidFill>
              </a:rPr>
              <a:t>W&amp;B</a:t>
            </a:r>
            <a:r>
              <a:rPr lang="nl-NL" sz="1800" baseline="0">
                <a:solidFill>
                  <a:srgbClr val="0000FF"/>
                </a:solidFill>
              </a:rPr>
              <a:t>  development during flight D-ELHS      </a:t>
            </a:r>
            <a:endParaRPr lang="nl-NL" sz="1800">
              <a:solidFill>
                <a:srgbClr val="0000FF"/>
              </a:solidFill>
            </a:endParaRPr>
          </a:p>
        </c:rich>
      </c:tx>
      <c:layout>
        <c:manualLayout>
          <c:xMode val="edge"/>
          <c:yMode val="edge"/>
          <c:x val="0.163686376467093"/>
          <c:y val="3.5135029608902198E-2"/>
        </c:manualLayout>
      </c:layout>
      <c:overlay val="0"/>
    </c:title>
    <c:autoTitleDeleted val="0"/>
    <c:plotArea>
      <c:layout>
        <c:manualLayout>
          <c:layoutTarget val="inner"/>
          <c:xMode val="edge"/>
          <c:yMode val="edge"/>
          <c:x val="7.6717556138816007E-2"/>
          <c:y val="0.17105125748170399"/>
          <c:w val="0.68878915820453901"/>
          <c:h val="0.76920544022906201"/>
        </c:manualLayout>
      </c:layout>
      <c:scatterChart>
        <c:scatterStyle val="lineMarker"/>
        <c:varyColors val="0"/>
        <c:ser>
          <c:idx val="0"/>
          <c:order val="0"/>
          <c:tx>
            <c:strRef>
              <c:f>'LIMITATIONS&amp;POSITIONS'!$G$17</c:f>
              <c:strCache>
                <c:ptCount val="1"/>
                <c:pt idx="0">
                  <c:v>NORMAL</c:v>
                </c:pt>
              </c:strCache>
            </c:strRef>
          </c:tx>
          <c:spPr>
            <a:ln>
              <a:solidFill>
                <a:srgbClr val="3366FF"/>
              </a:solidFill>
            </a:ln>
          </c:spPr>
          <c:marker>
            <c:symbol val="none"/>
          </c:marker>
          <c:xVal>
            <c:numRef>
              <c:f>'LIMITATIONS&amp;POSITIONS'!$D$17:$D$21</c:f>
              <c:numCache>
                <c:formatCode>General</c:formatCode>
                <c:ptCount val="5"/>
                <c:pt idx="0">
                  <c:v>236.39779999999999</c:v>
                </c:pt>
                <c:pt idx="1">
                  <c:v>236.39779999999999</c:v>
                </c:pt>
                <c:pt idx="2">
                  <c:v>249.40260000000001</c:v>
                </c:pt>
                <c:pt idx="3">
                  <c:v>263.09320000000002</c:v>
                </c:pt>
                <c:pt idx="4">
                  <c:v>263.09320000000002</c:v>
                </c:pt>
              </c:numCache>
            </c:numRef>
          </c:xVal>
          <c:yVal>
            <c:numRef>
              <c:f>'LIMITATIONS&amp;POSITIONS'!$F$17:$F$21</c:f>
              <c:numCache>
                <c:formatCode>General</c:formatCode>
                <c:ptCount val="5"/>
                <c:pt idx="0">
                  <c:v>816.47464392633583</c:v>
                </c:pt>
                <c:pt idx="1">
                  <c:v>914.90519822189958</c:v>
                </c:pt>
                <c:pt idx="2">
                  <c:v>1149.868456862923</c:v>
                </c:pt>
                <c:pt idx="3">
                  <c:v>1149.868456862923</c:v>
                </c:pt>
                <c:pt idx="4">
                  <c:v>816.47464392633583</c:v>
                </c:pt>
              </c:numCache>
            </c:numRef>
          </c:yVal>
          <c:smooth val="0"/>
        </c:ser>
        <c:ser>
          <c:idx val="1"/>
          <c:order val="1"/>
          <c:tx>
            <c:strRef>
              <c:f>'LIMITATIONS&amp;POSITIONS'!$G$22</c:f>
              <c:strCache>
                <c:ptCount val="1"/>
                <c:pt idx="0">
                  <c:v>UTILITY</c:v>
                </c:pt>
              </c:strCache>
            </c:strRef>
          </c:tx>
          <c:spPr>
            <a:ln>
              <a:solidFill>
                <a:srgbClr val="008000"/>
              </a:solidFill>
            </a:ln>
          </c:spPr>
          <c:marker>
            <c:symbol val="none"/>
          </c:marker>
          <c:xVal>
            <c:numRef>
              <c:f>'LIMITATIONS&amp;POSITIONS'!$D$22:$D$24</c:f>
              <c:numCache>
                <c:formatCode>General</c:formatCode>
                <c:ptCount val="3"/>
                <c:pt idx="0">
                  <c:v>246.60860000000002</c:v>
                </c:pt>
                <c:pt idx="1">
                  <c:v>258.49579999999997</c:v>
                </c:pt>
                <c:pt idx="2">
                  <c:v>258.49579999999997</c:v>
                </c:pt>
              </c:numCache>
            </c:numRef>
          </c:xVal>
          <c:yVal>
            <c:numRef>
              <c:f>'LIMITATIONS&amp;POSITIONS'!$F$22:$F$24</c:f>
              <c:numCache>
                <c:formatCode>General</c:formatCode>
                <c:ptCount val="3"/>
                <c:pt idx="0">
                  <c:v>1099.9727841785357</c:v>
                </c:pt>
                <c:pt idx="1">
                  <c:v>1099.9727841785357</c:v>
                </c:pt>
                <c:pt idx="2">
                  <c:v>816.47464392633583</c:v>
                </c:pt>
              </c:numCache>
            </c:numRef>
          </c:yVal>
          <c:smooth val="0"/>
        </c:ser>
        <c:ser>
          <c:idx val="4"/>
          <c:order val="2"/>
          <c:tx>
            <c:strRef>
              <c:f>'LIMITATIONS&amp;POSITIONS'!$G$25</c:f>
              <c:strCache>
                <c:ptCount val="1"/>
                <c:pt idx="0">
                  <c:v>AEROBATICS</c:v>
                </c:pt>
              </c:strCache>
            </c:strRef>
          </c:tx>
          <c:spPr>
            <a:ln>
              <a:solidFill>
                <a:srgbClr val="FF0000"/>
              </a:solidFill>
            </a:ln>
          </c:spPr>
          <c:marker>
            <c:symbol val="none"/>
          </c:marker>
          <c:xVal>
            <c:numRef>
              <c:f>'LIMITATIONS&amp;POSITIONS'!$D$25:$D$27</c:f>
              <c:numCache>
                <c:formatCode>General</c:formatCode>
                <c:ptCount val="3"/>
                <c:pt idx="0">
                  <c:v>237.79480000000001</c:v>
                </c:pt>
                <c:pt idx="1">
                  <c:v>247.904</c:v>
                </c:pt>
                <c:pt idx="2">
                  <c:v>247.904</c:v>
                </c:pt>
              </c:numCache>
            </c:numRef>
          </c:xVal>
          <c:yVal>
            <c:numRef>
              <c:f>'LIMITATIONS&amp;POSITIONS'!$F$25:$F$27</c:f>
              <c:numCache>
                <c:formatCode>General</c:formatCode>
                <c:ptCount val="3"/>
                <c:pt idx="0">
                  <c:v>940.76022861290028</c:v>
                </c:pt>
                <c:pt idx="1">
                  <c:v>940.76022861290028</c:v>
                </c:pt>
                <c:pt idx="2">
                  <c:v>816.47464392633583</c:v>
                </c:pt>
              </c:numCache>
            </c:numRef>
          </c:yVal>
          <c:smooth val="0"/>
        </c:ser>
        <c:ser>
          <c:idx val="2"/>
          <c:order val="3"/>
          <c:tx>
            <c:strRef>
              <c:f>CALCULATORS!$C$36</c:f>
              <c:strCache>
                <c:ptCount val="1"/>
                <c:pt idx="0">
                  <c:v>TRIP FUEL</c:v>
                </c:pt>
              </c:strCache>
            </c:strRef>
          </c:tx>
          <c:spPr>
            <a:ln>
              <a:solidFill>
                <a:srgbClr val="0000FF"/>
              </a:solidFill>
              <a:headEnd type="stealth"/>
            </a:ln>
          </c:spPr>
          <c:marker>
            <c:symbol val="none"/>
          </c:marker>
          <c:xVal>
            <c:numRef>
              <c:f>CALCULATORS!$F$36:$F$37</c:f>
              <c:numCache>
                <c:formatCode>0.00</c:formatCode>
                <c:ptCount val="2"/>
                <c:pt idx="0">
                  <c:v>252.55831019158293</c:v>
                </c:pt>
                <c:pt idx="1">
                  <c:v>252.07687145005539</c:v>
                </c:pt>
              </c:numCache>
            </c:numRef>
          </c:xVal>
          <c:yVal>
            <c:numRef>
              <c:f>CALCULATORS!$E$36:$E$37</c:f>
              <c:numCache>
                <c:formatCode>0.00</c:formatCode>
                <c:ptCount val="2"/>
                <c:pt idx="0">
                  <c:v>1108.8569572711604</c:v>
                </c:pt>
                <c:pt idx="1">
                  <c:v>1149.6806894674771</c:v>
                </c:pt>
              </c:numCache>
            </c:numRef>
          </c:yVal>
          <c:smooth val="0"/>
        </c:ser>
        <c:ser>
          <c:idx val="3"/>
          <c:order val="4"/>
          <c:tx>
            <c:strRef>
              <c:f>CALCULATORS!$D$35</c:f>
              <c:strCache>
                <c:ptCount val="1"/>
                <c:pt idx="0">
                  <c:v>ALTERNATE &amp;
RESERVE 
FUEL</c:v>
                </c:pt>
              </c:strCache>
            </c:strRef>
          </c:tx>
          <c:spPr>
            <a:ln>
              <a:solidFill>
                <a:srgbClr val="2BFF10"/>
              </a:solidFill>
              <a:headEnd type="stealth"/>
            </a:ln>
          </c:spPr>
          <c:marker>
            <c:symbol val="none"/>
          </c:marker>
          <c:xVal>
            <c:numRef>
              <c:f>CALCULATORS!$F$35:$F$36</c:f>
              <c:numCache>
                <c:formatCode>0.00</c:formatCode>
                <c:ptCount val="2"/>
                <c:pt idx="0">
                  <c:v>253.83561649256094</c:v>
                </c:pt>
                <c:pt idx="1">
                  <c:v>252.55831019158293</c:v>
                </c:pt>
              </c:numCache>
            </c:numRef>
          </c:xVal>
          <c:yVal>
            <c:numRef>
              <c:f>CALCULATORS!$E$35:$E$36</c:f>
              <c:numCache>
                <c:formatCode>0.00</c:formatCode>
                <c:ptCount val="2"/>
                <c:pt idx="0">
                  <c:v>1010.88</c:v>
                </c:pt>
                <c:pt idx="1">
                  <c:v>1108.8569572711604</c:v>
                </c:pt>
              </c:numCache>
            </c:numRef>
          </c:yVal>
          <c:smooth val="0"/>
        </c:ser>
        <c:ser>
          <c:idx val="5"/>
          <c:order val="5"/>
          <c:spPr>
            <a:ln w="19050">
              <a:solidFill>
                <a:schemeClr val="tx1"/>
              </a:solidFill>
            </a:ln>
          </c:spPr>
          <c:marker>
            <c:symbol val="none"/>
          </c:marker>
          <c:xVal>
            <c:numRef>
              <c:f>CALCULATORS!$D$75:$D$76</c:f>
              <c:numCache>
                <c:formatCode>General</c:formatCode>
                <c:ptCount val="2"/>
                <c:pt idx="0">
                  <c:v>236.4</c:v>
                </c:pt>
                <c:pt idx="1">
                  <c:v>263.10000000000002</c:v>
                </c:pt>
              </c:numCache>
            </c:numRef>
          </c:xVal>
          <c:yVal>
            <c:numRef>
              <c:f>CALCULATORS!$E$75:$E$76</c:f>
              <c:numCache>
                <c:formatCode>General</c:formatCode>
                <c:ptCount val="2"/>
                <c:pt idx="0">
                  <c:v>816.5</c:v>
                </c:pt>
                <c:pt idx="1">
                  <c:v>816.5</c:v>
                </c:pt>
              </c:numCache>
            </c:numRef>
          </c:yVal>
          <c:smooth val="0"/>
        </c:ser>
        <c:dLbls>
          <c:showLegendKey val="0"/>
          <c:showVal val="0"/>
          <c:showCatName val="0"/>
          <c:showSerName val="0"/>
          <c:showPercent val="0"/>
          <c:showBubbleSize val="0"/>
        </c:dLbls>
        <c:axId val="-523983680"/>
        <c:axId val="-523988576"/>
      </c:scatterChart>
      <c:valAx>
        <c:axId val="-523983680"/>
        <c:scaling>
          <c:orientation val="minMax"/>
          <c:max val="265"/>
          <c:min val="235"/>
        </c:scaling>
        <c:delete val="0"/>
        <c:axPos val="b"/>
        <c:majorGridlines/>
        <c:title>
          <c:tx>
            <c:rich>
              <a:bodyPr/>
              <a:lstStyle/>
              <a:p>
                <a:pPr>
                  <a:defRPr sz="1600"/>
                </a:pPr>
                <a:r>
                  <a:rPr lang="nl-NL" sz="1600"/>
                  <a:t>CG in cm</a:t>
                </a:r>
              </a:p>
            </c:rich>
          </c:tx>
          <c:layout>
            <c:manualLayout>
              <c:xMode val="edge"/>
              <c:yMode val="edge"/>
              <c:x val="0.8026447187949679"/>
              <c:y val="0.93223147727107014"/>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523988576"/>
        <c:crosses val="autoZero"/>
        <c:crossBetween val="midCat"/>
        <c:minorUnit val="2"/>
      </c:valAx>
      <c:valAx>
        <c:axId val="-523988576"/>
        <c:scaling>
          <c:orientation val="minMax"/>
          <c:min val="800"/>
        </c:scaling>
        <c:delete val="0"/>
        <c:axPos val="l"/>
        <c:majorGridlines/>
        <c:title>
          <c:tx>
            <c:rich>
              <a:bodyPr rot="0" vert="horz"/>
              <a:lstStyle/>
              <a:p>
                <a:pPr algn="ctr">
                  <a:defRPr sz="1400" b="0" i="0" u="none" strike="noStrike" baseline="0">
                    <a:solidFill>
                      <a:srgbClr val="000000"/>
                    </a:solidFill>
                    <a:latin typeface="Arial"/>
                    <a:ea typeface="Arial"/>
                    <a:cs typeface="Arial"/>
                  </a:defRPr>
                </a:pPr>
                <a:r>
                  <a:rPr lang="nl-NL" sz="1800" b="1" i="0" u="none" strike="noStrike" baseline="0">
                    <a:solidFill>
                      <a:srgbClr val="000000"/>
                    </a:solidFill>
                    <a:latin typeface="Calibri"/>
                    <a:ea typeface="Calibri"/>
                    <a:cs typeface="Calibri"/>
                  </a:rPr>
                  <a:t>Weight </a:t>
                </a:r>
              </a:p>
              <a:p>
                <a:pPr algn="ctr">
                  <a:defRPr sz="1400" b="0" i="0" u="none" strike="noStrike" baseline="0">
                    <a:solidFill>
                      <a:srgbClr val="000000"/>
                    </a:solidFill>
                    <a:latin typeface="Arial"/>
                    <a:ea typeface="Arial"/>
                    <a:cs typeface="Arial"/>
                  </a:defRPr>
                </a:pPr>
                <a:r>
                  <a:rPr lang="nl-NL" sz="1800" b="1" i="0" u="none" strike="noStrike" baseline="0">
                    <a:solidFill>
                      <a:srgbClr val="000000"/>
                    </a:solidFill>
                    <a:latin typeface="Calibri"/>
                    <a:ea typeface="Calibri"/>
                    <a:cs typeface="Calibri"/>
                  </a:rPr>
                  <a:t>in kg</a:t>
                </a:r>
              </a:p>
            </c:rich>
          </c:tx>
          <c:layout>
            <c:manualLayout>
              <c:xMode val="edge"/>
              <c:yMode val="edge"/>
              <c:x val="9.7563512108156196E-4"/>
              <c:y val="1.6750178954903401E-3"/>
            </c:manualLayout>
          </c:layout>
          <c:overlay val="0"/>
        </c:title>
        <c:numFmt formatCode="General" sourceLinked="1"/>
        <c:majorTickMark val="out"/>
        <c:minorTickMark val="none"/>
        <c:tickLblPos val="nextTo"/>
        <c:crossAx val="-523983680"/>
        <c:crosses val="autoZero"/>
        <c:crossBetween val="midCat"/>
        <c:minorUnit val="20"/>
      </c:valAx>
      <c:spPr>
        <a:solidFill>
          <a:srgbClr val="FFFF00">
            <a:alpha val="34000"/>
          </a:srgbClr>
        </a:solidFill>
        <a:ln>
          <a:solidFill>
            <a:srgbClr val="CCFFCC">
              <a:alpha val="63000"/>
            </a:srgbClr>
          </a:solidFill>
        </a:ln>
      </c:spPr>
    </c:plotArea>
    <c:legend>
      <c:legendPos val="r"/>
      <c:legendEntry>
        <c:idx val="0"/>
        <c:txPr>
          <a:bodyPr/>
          <a:lstStyle/>
          <a:p>
            <a:pPr>
              <a:defRPr sz="1200"/>
            </a:pPr>
            <a:endParaRPr lang="nl-NL"/>
          </a:p>
        </c:txPr>
      </c:legendEntry>
      <c:legendEntry>
        <c:idx val="1"/>
        <c:txPr>
          <a:bodyPr/>
          <a:lstStyle/>
          <a:p>
            <a:pPr>
              <a:defRPr sz="1200"/>
            </a:pPr>
            <a:endParaRPr lang="nl-NL"/>
          </a:p>
        </c:txPr>
      </c:legendEntry>
      <c:legendEntry>
        <c:idx val="2"/>
        <c:txPr>
          <a:bodyPr/>
          <a:lstStyle/>
          <a:p>
            <a:pPr>
              <a:defRPr sz="1200"/>
            </a:pPr>
            <a:endParaRPr lang="nl-NL"/>
          </a:p>
        </c:txPr>
      </c:legendEntry>
      <c:legendEntry>
        <c:idx val="3"/>
        <c:txPr>
          <a:bodyPr/>
          <a:lstStyle/>
          <a:p>
            <a:pPr>
              <a:defRPr sz="1200"/>
            </a:pPr>
            <a:endParaRPr lang="nl-NL"/>
          </a:p>
        </c:txPr>
      </c:legendEntry>
      <c:legendEntry>
        <c:idx val="4"/>
        <c:txPr>
          <a:bodyPr/>
          <a:lstStyle/>
          <a:p>
            <a:pPr>
              <a:defRPr sz="1200"/>
            </a:pPr>
            <a:endParaRPr lang="nl-NL"/>
          </a:p>
        </c:txPr>
      </c:legendEntry>
      <c:legendEntry>
        <c:idx val="5"/>
        <c:delete val="1"/>
      </c:legendEntry>
      <c:layout>
        <c:manualLayout>
          <c:xMode val="edge"/>
          <c:yMode val="edge"/>
          <c:x val="0.77754709597477689"/>
          <c:y val="0.14538210906660501"/>
          <c:w val="0.21870096363047378"/>
          <c:h val="0.72578124020969503"/>
        </c:manualLayout>
      </c:layout>
      <c:overlay val="0"/>
      <c:txPr>
        <a:bodyPr/>
        <a:lstStyle/>
        <a:p>
          <a:pPr>
            <a:defRPr sz="1400"/>
          </a:pPr>
          <a:endParaRPr lang="nl-NL"/>
        </a:p>
      </c:txPr>
    </c:legend>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400"/>
            </a:pPr>
            <a:r>
              <a:rPr lang="nl-NL" sz="1800">
                <a:solidFill>
                  <a:srgbClr val="0000FF"/>
                </a:solidFill>
              </a:rPr>
              <a:t>Weight&amp;Moment</a:t>
            </a:r>
            <a:r>
              <a:rPr lang="nl-NL" sz="1800" baseline="0">
                <a:solidFill>
                  <a:srgbClr val="0000FF"/>
                </a:solidFill>
              </a:rPr>
              <a:t> verloop gedurende de vlucht, D-ELHS</a:t>
            </a:r>
            <a:endParaRPr lang="nl-NL" sz="1800">
              <a:solidFill>
                <a:srgbClr val="0000FF"/>
              </a:solidFill>
            </a:endParaRPr>
          </a:p>
        </c:rich>
      </c:tx>
      <c:layout>
        <c:manualLayout>
          <c:xMode val="edge"/>
          <c:yMode val="edge"/>
          <c:x val="0.134784003448844"/>
          <c:y val="2.8161393267796701E-2"/>
        </c:manualLayout>
      </c:layout>
      <c:overlay val="0"/>
      <c:spPr>
        <a:solidFill>
          <a:srgbClr val="FFFFFF"/>
        </a:solidFill>
      </c:spPr>
    </c:title>
    <c:autoTitleDeleted val="0"/>
    <c:plotArea>
      <c:layout>
        <c:manualLayout>
          <c:layoutTarget val="inner"/>
          <c:xMode val="edge"/>
          <c:yMode val="edge"/>
          <c:x val="8.6057216908709294E-2"/>
          <c:y val="0.120371846376346"/>
          <c:w val="0.74277745693237396"/>
          <c:h val="0.78852048851036505"/>
        </c:manualLayout>
      </c:layout>
      <c:scatterChart>
        <c:scatterStyle val="lineMarker"/>
        <c:varyColors val="0"/>
        <c:ser>
          <c:idx val="0"/>
          <c:order val="0"/>
          <c:tx>
            <c:strRef>
              <c:f>'LIMITATIONS&amp;POSITIONS'!$G$17</c:f>
              <c:strCache>
                <c:ptCount val="1"/>
                <c:pt idx="0">
                  <c:v>NORMAL</c:v>
                </c:pt>
              </c:strCache>
            </c:strRef>
          </c:tx>
          <c:spPr>
            <a:ln w="47625">
              <a:solidFill>
                <a:srgbClr val="3366FF"/>
              </a:solidFill>
            </a:ln>
          </c:spPr>
          <c:marker>
            <c:symbol val="none"/>
          </c:marker>
          <c:xVal>
            <c:numRef>
              <c:f>'LIMITATIONS&amp;POSITIONS'!$I$17:$I$21</c:f>
              <c:numCache>
                <c:formatCode>General</c:formatCode>
                <c:ptCount val="5"/>
                <c:pt idx="0">
                  <c:v>193.01280957996914</c:v>
                </c:pt>
                <c:pt idx="1">
                  <c:v>216.28157606822094</c:v>
                </c:pt>
                <c:pt idx="2">
                  <c:v>286.78018279960088</c:v>
                </c:pt>
                <c:pt idx="3">
                  <c:v>302.52257189512841</c:v>
                </c:pt>
                <c:pt idx="4">
                  <c:v>214.80892678944028</c:v>
                </c:pt>
              </c:numCache>
            </c:numRef>
          </c:xVal>
          <c:yVal>
            <c:numRef>
              <c:f>'LIMITATIONS&amp;POSITIONS'!$F$17:$F$21</c:f>
              <c:numCache>
                <c:formatCode>General</c:formatCode>
                <c:ptCount val="5"/>
                <c:pt idx="0">
                  <c:v>816.47464392633583</c:v>
                </c:pt>
                <c:pt idx="1">
                  <c:v>914.90519822189958</c:v>
                </c:pt>
                <c:pt idx="2">
                  <c:v>1149.868456862923</c:v>
                </c:pt>
                <c:pt idx="3">
                  <c:v>1149.868456862923</c:v>
                </c:pt>
                <c:pt idx="4">
                  <c:v>816.47464392633583</c:v>
                </c:pt>
              </c:numCache>
            </c:numRef>
          </c:yVal>
          <c:smooth val="0"/>
        </c:ser>
        <c:ser>
          <c:idx val="1"/>
          <c:order val="1"/>
          <c:tx>
            <c:strRef>
              <c:f>'LIMITATIONS&amp;POSITIONS'!$G$22</c:f>
              <c:strCache>
                <c:ptCount val="1"/>
                <c:pt idx="0">
                  <c:v>UTILITY</c:v>
                </c:pt>
              </c:strCache>
            </c:strRef>
          </c:tx>
          <c:spPr>
            <a:ln w="47625" cap="sq">
              <a:solidFill>
                <a:srgbClr val="008000"/>
              </a:solidFill>
            </a:ln>
          </c:spPr>
          <c:marker>
            <c:symbol val="none"/>
          </c:marker>
          <c:xVal>
            <c:numRef>
              <c:f>'LIMITATIONS&amp;POSITIONS'!$I$22:$I$24</c:f>
              <c:numCache>
                <c:formatCode>General</c:formatCode>
                <c:ptCount val="3"/>
                <c:pt idx="0">
                  <c:v>271.26274834437083</c:v>
                </c:pt>
                <c:pt idx="1">
                  <c:v>284.33834482445786</c:v>
                </c:pt>
                <c:pt idx="2">
                  <c:v>211.05526626145331</c:v>
                </c:pt>
              </c:numCache>
            </c:numRef>
          </c:xVal>
          <c:yVal>
            <c:numRef>
              <c:f>'LIMITATIONS&amp;POSITIONS'!$F$22:$F$24</c:f>
              <c:numCache>
                <c:formatCode>General</c:formatCode>
                <c:ptCount val="3"/>
                <c:pt idx="0">
                  <c:v>1099.9727841785357</c:v>
                </c:pt>
                <c:pt idx="1">
                  <c:v>1099.9727841785357</c:v>
                </c:pt>
                <c:pt idx="2">
                  <c:v>816.47464392633583</c:v>
                </c:pt>
              </c:numCache>
            </c:numRef>
          </c:yVal>
          <c:smooth val="0"/>
        </c:ser>
        <c:ser>
          <c:idx val="2"/>
          <c:order val="2"/>
          <c:tx>
            <c:strRef>
              <c:f>'LIMITATIONS&amp;POSITIONS'!$G$25:$G$27</c:f>
              <c:strCache>
                <c:ptCount val="3"/>
                <c:pt idx="0">
                  <c:v>AEROBATICS</c:v>
                </c:pt>
              </c:strCache>
            </c:strRef>
          </c:tx>
          <c:spPr>
            <a:ln>
              <a:solidFill>
                <a:srgbClr val="FF0000"/>
              </a:solidFill>
            </a:ln>
          </c:spPr>
          <c:marker>
            <c:symbol val="none"/>
          </c:marker>
          <c:xVal>
            <c:numRef>
              <c:f>'LIMITATIONS&amp;POSITIONS'!$I$25:$I$27</c:f>
              <c:numCache>
                <c:formatCode>General</c:formatCode>
                <c:ptCount val="3"/>
                <c:pt idx="0">
                  <c:v>223.7078904109589</c:v>
                </c:pt>
                <c:pt idx="1">
                  <c:v>233.21822371405244</c:v>
                </c:pt>
                <c:pt idx="2">
                  <c:v>202.40733012791435</c:v>
                </c:pt>
              </c:numCache>
            </c:numRef>
          </c:xVal>
          <c:yVal>
            <c:numRef>
              <c:f>'LIMITATIONS&amp;POSITIONS'!$F$25:$F$27</c:f>
              <c:numCache>
                <c:formatCode>General</c:formatCode>
                <c:ptCount val="3"/>
                <c:pt idx="0">
                  <c:v>940.76022861290028</c:v>
                </c:pt>
                <c:pt idx="1">
                  <c:v>940.76022861290028</c:v>
                </c:pt>
                <c:pt idx="2">
                  <c:v>816.47464392633583</c:v>
                </c:pt>
              </c:numCache>
            </c:numRef>
          </c:yVal>
          <c:smooth val="0"/>
        </c:ser>
        <c:ser>
          <c:idx val="3"/>
          <c:order val="3"/>
          <c:tx>
            <c:strRef>
              <c:f>CALCULATORS!$C$36</c:f>
              <c:strCache>
                <c:ptCount val="1"/>
                <c:pt idx="0">
                  <c:v>TRIP FUEL</c:v>
                </c:pt>
              </c:strCache>
            </c:strRef>
          </c:tx>
          <c:spPr>
            <a:ln>
              <a:solidFill>
                <a:srgbClr val="0000FF"/>
              </a:solidFill>
              <a:headEnd type="stealth"/>
            </a:ln>
          </c:spPr>
          <c:marker>
            <c:symbol val="none"/>
          </c:marker>
          <c:xVal>
            <c:numRef>
              <c:f>CALCULATORS!$B$36:$B$37</c:f>
              <c:numCache>
                <c:formatCode>0.00</c:formatCode>
                <c:ptCount val="2"/>
                <c:pt idx="0">
                  <c:v>280.05103937258457</c:v>
                </c:pt>
                <c:pt idx="1">
                  <c:v>289.80791136750429</c:v>
                </c:pt>
              </c:numCache>
            </c:numRef>
          </c:xVal>
          <c:yVal>
            <c:numRef>
              <c:f>CALCULATORS!$A$36:$A$37</c:f>
              <c:numCache>
                <c:formatCode>0.00</c:formatCode>
                <c:ptCount val="2"/>
                <c:pt idx="0">
                  <c:v>1108.8569572711604</c:v>
                </c:pt>
                <c:pt idx="1">
                  <c:v>1149.6806894674771</c:v>
                </c:pt>
              </c:numCache>
            </c:numRef>
          </c:yVal>
          <c:smooth val="0"/>
        </c:ser>
        <c:ser>
          <c:idx val="4"/>
          <c:order val="4"/>
          <c:tx>
            <c:strRef>
              <c:f>CALCULATORS!$D$35</c:f>
              <c:strCache>
                <c:ptCount val="1"/>
                <c:pt idx="0">
                  <c:v>ALTERNATE &amp;
RESERVE 
FUEL</c:v>
                </c:pt>
              </c:strCache>
            </c:strRef>
          </c:tx>
          <c:spPr>
            <a:ln>
              <a:solidFill>
                <a:srgbClr val="19C507"/>
              </a:solidFill>
              <a:headEnd type="stealth"/>
            </a:ln>
          </c:spPr>
          <c:marker>
            <c:symbol val="none"/>
          </c:marker>
          <c:xVal>
            <c:numRef>
              <c:f>CALCULATORS!$B$35:$B$36</c:f>
              <c:numCache>
                <c:formatCode>0.00</c:formatCode>
                <c:ptCount val="2"/>
                <c:pt idx="0">
                  <c:v>256.59734800000001</c:v>
                </c:pt>
                <c:pt idx="1">
                  <c:v>280.05103937258457</c:v>
                </c:pt>
              </c:numCache>
            </c:numRef>
          </c:xVal>
          <c:yVal>
            <c:numRef>
              <c:f>CALCULATORS!$A$35:$A$36</c:f>
              <c:numCache>
                <c:formatCode>0.00</c:formatCode>
                <c:ptCount val="2"/>
                <c:pt idx="0">
                  <c:v>1010.88</c:v>
                </c:pt>
                <c:pt idx="1">
                  <c:v>1108.8569572711604</c:v>
                </c:pt>
              </c:numCache>
            </c:numRef>
          </c:yVal>
          <c:smooth val="0"/>
        </c:ser>
        <c:ser>
          <c:idx val="5"/>
          <c:order val="5"/>
          <c:spPr>
            <a:ln w="25400">
              <a:solidFill>
                <a:schemeClr val="tx1"/>
              </a:solidFill>
            </a:ln>
          </c:spPr>
          <c:marker>
            <c:symbol val="none"/>
          </c:marker>
          <c:xVal>
            <c:numRef>
              <c:f>CALCULATORS!$F$75:$F$76</c:f>
              <c:numCache>
                <c:formatCode>General</c:formatCode>
                <c:ptCount val="2"/>
                <c:pt idx="0">
                  <c:v>185</c:v>
                </c:pt>
                <c:pt idx="1">
                  <c:v>305</c:v>
                </c:pt>
              </c:numCache>
            </c:numRef>
          </c:xVal>
          <c:yVal>
            <c:numRef>
              <c:f>CALCULATORS!$G$75:$G$76</c:f>
              <c:numCache>
                <c:formatCode>General</c:formatCode>
                <c:ptCount val="2"/>
                <c:pt idx="0">
                  <c:v>816.5</c:v>
                </c:pt>
                <c:pt idx="1">
                  <c:v>816.5</c:v>
                </c:pt>
              </c:numCache>
            </c:numRef>
          </c:yVal>
          <c:smooth val="0"/>
        </c:ser>
        <c:dLbls>
          <c:showLegendKey val="0"/>
          <c:showVal val="0"/>
          <c:showCatName val="0"/>
          <c:showSerName val="0"/>
          <c:showPercent val="0"/>
          <c:showBubbleSize val="0"/>
        </c:dLbls>
        <c:axId val="-523981504"/>
        <c:axId val="-523995648"/>
      </c:scatterChart>
      <c:valAx>
        <c:axId val="-523981504"/>
        <c:scaling>
          <c:orientation val="minMax"/>
          <c:max val="305"/>
          <c:min val="185"/>
        </c:scaling>
        <c:delete val="0"/>
        <c:axPos val="b"/>
        <c:majorGridlines/>
        <c:title>
          <c:tx>
            <c:rich>
              <a:bodyPr/>
              <a:lstStyle/>
              <a:p>
                <a:pPr>
                  <a:defRPr sz="1800"/>
                </a:pPr>
                <a:r>
                  <a:rPr lang="nl-NL" sz="1800"/>
                  <a:t>Airplane moment in</a:t>
                </a:r>
                <a:r>
                  <a:rPr lang="nl-NL" sz="1800" baseline="0"/>
                  <a:t> 1000  cmkg</a:t>
                </a:r>
                <a:endParaRPr lang="nl-NL" sz="1800"/>
              </a:p>
            </c:rich>
          </c:tx>
          <c:layout>
            <c:manualLayout>
              <c:xMode val="edge"/>
              <c:yMode val="edge"/>
              <c:x val="0.45265966754155701"/>
              <c:y val="0.94409096011674698"/>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523995648"/>
        <c:crossesAt val="0"/>
        <c:crossBetween val="midCat"/>
      </c:valAx>
      <c:valAx>
        <c:axId val="-523995648"/>
        <c:scaling>
          <c:orientation val="minMax"/>
          <c:max val="1200"/>
          <c:min val="800"/>
        </c:scaling>
        <c:delete val="0"/>
        <c:axPos val="l"/>
        <c:majorGridlines/>
        <c:title>
          <c:tx>
            <c:rich>
              <a:bodyPr rot="0" vert="horz"/>
              <a:lstStyle/>
              <a:p>
                <a:pPr algn="ctr">
                  <a:defRPr sz="1400" b="0" i="0" u="none" strike="noStrike" baseline="0">
                    <a:solidFill>
                      <a:srgbClr val="000000"/>
                    </a:solidFill>
                    <a:latin typeface="Arial"/>
                    <a:ea typeface="Arial"/>
                    <a:cs typeface="Arial"/>
                  </a:defRPr>
                </a:pPr>
                <a:r>
                  <a:rPr lang="nl-NL" sz="1800" b="1" i="0" u="none" strike="noStrike" baseline="0">
                    <a:solidFill>
                      <a:srgbClr val="000000"/>
                    </a:solidFill>
                    <a:latin typeface="Calibri"/>
                    <a:ea typeface="Calibri"/>
                    <a:cs typeface="Calibri"/>
                  </a:rPr>
                  <a:t> weight</a:t>
                </a:r>
              </a:p>
              <a:p>
                <a:pPr algn="ctr">
                  <a:defRPr sz="1400" b="0" i="0" u="none" strike="noStrike" baseline="0">
                    <a:solidFill>
                      <a:srgbClr val="000000"/>
                    </a:solidFill>
                    <a:latin typeface="Arial"/>
                    <a:ea typeface="Arial"/>
                    <a:cs typeface="Arial"/>
                  </a:defRPr>
                </a:pPr>
                <a:r>
                  <a:rPr lang="nl-NL" sz="1400" b="0" i="0" u="none" strike="noStrike" baseline="0">
                    <a:solidFill>
                      <a:srgbClr val="000000"/>
                    </a:solidFill>
                    <a:latin typeface="Arial"/>
                    <a:ea typeface="Arial"/>
                    <a:cs typeface="Arial"/>
                  </a:rPr>
                  <a:t> in kg</a:t>
                </a:r>
              </a:p>
            </c:rich>
          </c:tx>
          <c:layout>
            <c:manualLayout>
              <c:xMode val="edge"/>
              <c:yMode val="edge"/>
              <c:x val="0"/>
              <c:y val="3.8856904597719602E-4"/>
            </c:manualLayout>
          </c:layout>
          <c:overlay val="0"/>
        </c:title>
        <c:numFmt formatCode="General" sourceLinked="1"/>
        <c:majorTickMark val="out"/>
        <c:minorTickMark val="none"/>
        <c:tickLblPos val="nextTo"/>
        <c:crossAx val="-523981504"/>
        <c:crosses val="autoZero"/>
        <c:crossBetween val="midCat"/>
      </c:valAx>
      <c:spPr>
        <a:solidFill>
          <a:srgbClr val="FFFF00">
            <a:alpha val="38000"/>
          </a:srgbClr>
        </a:solidFill>
      </c:spPr>
    </c:plotArea>
    <c:legend>
      <c:legendPos val="r"/>
      <c:overlay val="0"/>
    </c:legend>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0</xdr:rowOff>
    </xdr:from>
    <xdr:to>
      <xdr:col>3</xdr:col>
      <xdr:colOff>748146</xdr:colOff>
      <xdr:row>38</xdr:row>
      <xdr:rowOff>43543</xdr:rowOff>
    </xdr:to>
    <xdr:graphicFrame macro="">
      <xdr:nvGraphicFramePr>
        <xdr:cNvPr id="3" name="Grafie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99060</xdr:colOff>
      <xdr:row>0</xdr:row>
      <xdr:rowOff>106680</xdr:rowOff>
    </xdr:from>
    <xdr:to>
      <xdr:col>0</xdr:col>
      <xdr:colOff>2240704</xdr:colOff>
      <xdr:row>0</xdr:row>
      <xdr:rowOff>901337</xdr:rowOff>
    </xdr:to>
    <xdr:pic>
      <xdr:nvPicPr>
        <xdr:cNvPr id="5" name="Afbeelding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9060" y="106680"/>
          <a:ext cx="2141644" cy="794657"/>
        </a:xfrm>
        <a:prstGeom prst="rect">
          <a:avLst/>
        </a:prstGeom>
      </xdr:spPr>
    </xdr:pic>
    <xdr:clientData/>
  </xdr:twoCellAnchor>
  <xdr:twoCellAnchor>
    <xdr:from>
      <xdr:col>4</xdr:col>
      <xdr:colOff>1005840</xdr:colOff>
      <xdr:row>0</xdr:row>
      <xdr:rowOff>7620</xdr:rowOff>
    </xdr:from>
    <xdr:to>
      <xdr:col>6</xdr:col>
      <xdr:colOff>1074420</xdr:colOff>
      <xdr:row>0</xdr:row>
      <xdr:rowOff>1025749</xdr:rowOff>
    </xdr:to>
    <xdr:pic>
      <xdr:nvPicPr>
        <xdr:cNvPr id="6" name="88354B19-B54C-4229-A198-C91D9036D631" descr="C2F3A113-CCAD-4504-8CE5-2AC7CD05B1DB"/>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94120" y="7620"/>
          <a:ext cx="2141220" cy="10181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165100</xdr:colOff>
      <xdr:row>29</xdr:row>
      <xdr:rowOff>50800</xdr:rowOff>
    </xdr:from>
    <xdr:to>
      <xdr:col>15</xdr:col>
      <xdr:colOff>165100</xdr:colOff>
      <xdr:row>62</xdr:row>
      <xdr:rowOff>203200</xdr:rowOff>
    </xdr:to>
    <xdr:graphicFrame macro="">
      <xdr:nvGraphicFramePr>
        <xdr:cNvPr id="2074" name="Grafie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G24"/>
  <sheetViews>
    <sheetView showGridLines="0" tabSelected="1" zoomScaleNormal="100" workbookViewId="0">
      <selection activeCell="A3" sqref="A3"/>
    </sheetView>
  </sheetViews>
  <sheetFormatPr defaultColWidth="8.77734375" defaultRowHeight="13.2"/>
  <cols>
    <col min="1" max="1" width="45.88671875" style="204" customWidth="1"/>
    <col min="2" max="3" width="9.77734375" style="204" customWidth="1"/>
    <col min="4" max="4" width="11.6640625" style="204" customWidth="1"/>
    <col min="5" max="6" width="15.109375" style="204" customWidth="1"/>
    <col min="7" max="7" width="15.77734375" style="204" customWidth="1"/>
    <col min="8" max="8" width="16.33203125" style="204" customWidth="1"/>
    <col min="9" max="9" width="8.77734375" style="204" customWidth="1"/>
    <col min="10" max="10" width="17.77734375" style="204" customWidth="1"/>
    <col min="11" max="11" width="17.44140625" style="204" customWidth="1"/>
    <col min="12" max="13" width="8.77734375" style="204"/>
    <col min="14" max="15" width="7.109375" style="204" customWidth="1"/>
    <col min="16" max="16384" width="8.77734375" style="204"/>
  </cols>
  <sheetData>
    <row r="1" spans="1:7" ht="82.05" customHeight="1" thickBot="1">
      <c r="A1" s="280"/>
      <c r="B1" s="281"/>
      <c r="C1" s="281"/>
      <c r="D1" s="281"/>
      <c r="E1" s="281"/>
      <c r="F1" s="281"/>
      <c r="G1" s="282"/>
    </row>
    <row r="2" spans="1:7" ht="33" customHeight="1" thickBot="1">
      <c r="A2" s="205" t="s">
        <v>123</v>
      </c>
      <c r="B2" s="206"/>
      <c r="C2" s="207"/>
      <c r="D2" s="207"/>
      <c r="E2" s="206"/>
      <c r="F2" s="206"/>
      <c r="G2" s="208"/>
    </row>
    <row r="3" spans="1:7" ht="37.799999999999997" customHeight="1" thickBot="1">
      <c r="A3" s="201" t="s">
        <v>55</v>
      </c>
      <c r="B3" s="209"/>
      <c r="C3" s="210" t="s">
        <v>56</v>
      </c>
      <c r="D3" s="211">
        <f ca="1">TODAY()</f>
        <v>42590</v>
      </c>
      <c r="E3" s="291" t="str">
        <f>'LIMITATIONS&amp;POSITIONS'!A1</f>
        <v>Basic empty weight, report dd: 03-08-2009</v>
      </c>
      <c r="F3" s="291"/>
      <c r="G3" s="292"/>
    </row>
    <row r="4" spans="1:7" ht="4.95" customHeight="1" thickBot="1">
      <c r="A4" s="212"/>
      <c r="B4" s="213"/>
      <c r="C4" s="214"/>
      <c r="D4" s="214"/>
      <c r="E4" s="214"/>
      <c r="F4" s="214"/>
      <c r="G4" s="215"/>
    </row>
    <row r="5" spans="1:7" ht="19.8" customHeight="1" thickBot="1">
      <c r="A5" s="212"/>
      <c r="B5" s="216" t="s">
        <v>23</v>
      </c>
      <c r="C5" s="217" t="s">
        <v>22</v>
      </c>
      <c r="D5" s="218"/>
      <c r="E5" s="293" t="s">
        <v>92</v>
      </c>
      <c r="F5" s="291"/>
      <c r="G5" s="292"/>
    </row>
    <row r="6" spans="1:7" ht="19.8" customHeight="1">
      <c r="A6" s="212"/>
      <c r="B6" s="219" t="s">
        <v>0</v>
      </c>
      <c r="C6" s="220" t="s">
        <v>34</v>
      </c>
      <c r="D6" s="218"/>
      <c r="E6" s="218"/>
      <c r="F6" s="214"/>
      <c r="G6" s="215"/>
    </row>
    <row r="7" spans="1:7" ht="19.8" customHeight="1">
      <c r="A7" s="221" t="str">
        <f>CALCULATORS!A5</f>
        <v>Captains seat</v>
      </c>
      <c r="B7" s="195">
        <v>100</v>
      </c>
      <c r="C7" s="203">
        <v>47</v>
      </c>
      <c r="D7" s="222"/>
      <c r="E7" s="223"/>
      <c r="F7" s="214"/>
      <c r="G7" s="215"/>
    </row>
    <row r="8" spans="1:7" ht="19.8" customHeight="1">
      <c r="A8" s="221" t="str">
        <f>CALCULATORS!A6</f>
        <v>Co-pilots seat</v>
      </c>
      <c r="B8" s="195">
        <v>85</v>
      </c>
      <c r="C8" s="203">
        <v>46</v>
      </c>
      <c r="D8" s="222"/>
      <c r="E8" s="223"/>
      <c r="F8" s="214"/>
      <c r="G8" s="215"/>
    </row>
    <row r="9" spans="1:7" ht="19.8" customHeight="1">
      <c r="A9" s="221" t="str">
        <f>CALCULATORS!A7</f>
        <v>Aft seat</v>
      </c>
      <c r="B9" s="195">
        <v>100</v>
      </c>
      <c r="C9" s="224">
        <v>73</v>
      </c>
      <c r="D9" s="214"/>
      <c r="E9" s="214"/>
      <c r="F9" s="214"/>
      <c r="G9" s="225"/>
    </row>
    <row r="10" spans="1:7" ht="19.8" customHeight="1" thickBot="1">
      <c r="A10" s="226" t="str">
        <f>CALCULATORS!A8</f>
        <v>Aft seat</v>
      </c>
      <c r="B10" s="196"/>
      <c r="C10" s="227">
        <v>73</v>
      </c>
      <c r="D10" s="214"/>
      <c r="E10" s="214"/>
      <c r="F10" s="214"/>
      <c r="G10" s="215"/>
    </row>
    <row r="11" spans="1:7" ht="9" customHeight="1" thickBot="1">
      <c r="A11" s="228"/>
      <c r="B11" s="229"/>
      <c r="C11" s="230"/>
      <c r="D11" s="231"/>
      <c r="E11" s="231"/>
      <c r="F11" s="231"/>
      <c r="G11" s="232"/>
    </row>
    <row r="12" spans="1:7" ht="19.8" customHeight="1">
      <c r="A12" s="233" t="str">
        <f>CALCULATORS!A9</f>
        <v>Baggage, shelf</v>
      </c>
      <c r="B12" s="197">
        <v>0</v>
      </c>
      <c r="C12" s="234">
        <v>95</v>
      </c>
      <c r="D12" s="235" t="s">
        <v>111</v>
      </c>
      <c r="E12" s="223"/>
      <c r="F12" s="214"/>
      <c r="G12" s="236"/>
    </row>
    <row r="13" spans="1:7" ht="19.8" customHeight="1" thickBot="1">
      <c r="A13" s="237" t="str">
        <f>CALCULATORS!A10</f>
        <v>Baggage, behind the door</v>
      </c>
      <c r="B13" s="195">
        <v>2</v>
      </c>
      <c r="C13" s="238">
        <v>123</v>
      </c>
      <c r="D13" s="239" t="s">
        <v>112</v>
      </c>
      <c r="E13" s="240"/>
      <c r="F13" s="241"/>
      <c r="G13" s="242"/>
    </row>
    <row r="14" spans="1:7" ht="28.95" hidden="1" customHeight="1" thickBot="1">
      <c r="A14" s="243" t="s">
        <v>60</v>
      </c>
      <c r="B14" s="244">
        <f>B13+B12</f>
        <v>2</v>
      </c>
      <c r="C14" s="245"/>
      <c r="D14" s="284" t="e">
        <f>IF(B14&gt;CALCULATORS!#REF!,"BAGGAGE OVERLOAD, kg:","")</f>
        <v>#REF!</v>
      </c>
      <c r="E14" s="285"/>
      <c r="F14" s="285"/>
      <c r="G14" s="246" t="e">
        <f>B14-CALCULATORS!#REF!</f>
        <v>#REF!</v>
      </c>
    </row>
    <row r="15" spans="1:7" ht="9" customHeight="1" thickBot="1">
      <c r="A15" s="247"/>
      <c r="B15" s="229"/>
      <c r="C15" s="232"/>
      <c r="D15" s="248"/>
      <c r="E15" s="249"/>
      <c r="F15" s="249"/>
      <c r="G15" s="250"/>
    </row>
    <row r="16" spans="1:7" ht="19.8" customHeight="1">
      <c r="A16" s="251"/>
      <c r="B16" s="252" t="s">
        <v>29</v>
      </c>
      <c r="C16" s="253" t="s">
        <v>11</v>
      </c>
      <c r="D16" s="286" t="s">
        <v>91</v>
      </c>
      <c r="E16" s="287"/>
      <c r="F16" s="198">
        <v>8</v>
      </c>
      <c r="G16" s="254" t="s">
        <v>35</v>
      </c>
    </row>
    <row r="17" spans="1:7" ht="19.8" customHeight="1" thickBot="1">
      <c r="A17" s="221" t="s">
        <v>95</v>
      </c>
      <c r="B17" s="199">
        <v>52</v>
      </c>
      <c r="C17" s="255">
        <f>CALCULATORS!$C$14</f>
        <v>197.6</v>
      </c>
      <c r="D17" s="212"/>
      <c r="E17" s="256">
        <f>CALCULATORS!B16/F16</f>
        <v>6.375</v>
      </c>
      <c r="F17" s="257" t="s">
        <v>61</v>
      </c>
      <c r="G17" s="215"/>
    </row>
    <row r="18" spans="1:7" ht="42" customHeight="1" thickBot="1">
      <c r="A18" s="258" t="str">
        <f>IF(CALCULATORS!D24&lt;0,"OVERLOAD @ Take Off","Extra available Take Off loading")</f>
        <v>Extra available Take Off loading</v>
      </c>
      <c r="B18" s="259">
        <f>CALCULATORS!D25</f>
        <v>0.18776739544591692</v>
      </c>
      <c r="C18" s="260" t="str">
        <f>IF(B18&gt;0,"kg","")</f>
        <v>kg</v>
      </c>
      <c r="D18" s="288" t="s">
        <v>119</v>
      </c>
      <c r="E18" s="289"/>
      <c r="F18" s="289"/>
      <c r="G18" s="290"/>
    </row>
    <row r="19" spans="1:7" ht="9" customHeight="1" thickBot="1">
      <c r="A19" s="261"/>
      <c r="B19" s="262"/>
      <c r="C19" s="263"/>
      <c r="D19" s="264"/>
      <c r="E19" s="264"/>
      <c r="F19" s="264"/>
      <c r="G19" s="265"/>
    </row>
    <row r="20" spans="1:7" ht="28.95" customHeight="1">
      <c r="A20" s="266"/>
      <c r="B20" s="267" t="s">
        <v>29</v>
      </c>
      <c r="C20" s="268" t="s">
        <v>11</v>
      </c>
      <c r="D20" s="269"/>
      <c r="E20" s="269"/>
      <c r="F20" s="269"/>
      <c r="G20" s="270"/>
    </row>
    <row r="21" spans="1:7" ht="28.95" customHeight="1" thickBot="1">
      <c r="A21" s="271" t="s">
        <v>83</v>
      </c>
      <c r="B21" s="200">
        <v>15</v>
      </c>
      <c r="C21" s="272">
        <f>B21*CALCULATORS!B44</f>
        <v>57</v>
      </c>
      <c r="D21" s="273"/>
      <c r="E21" s="273"/>
      <c r="F21" s="273"/>
      <c r="G21" s="274"/>
    </row>
    <row r="22" spans="1:7" ht="28.95" customHeight="1" thickBot="1">
      <c r="A22" s="275" t="s">
        <v>84</v>
      </c>
      <c r="B22" s="259">
        <f>CALCULATORS!E22</f>
        <v>1108.8569572711604</v>
      </c>
      <c r="C22" s="276" t="s">
        <v>0</v>
      </c>
      <c r="D22" s="277"/>
      <c r="E22" s="278"/>
      <c r="F22" s="278"/>
      <c r="G22" s="279"/>
    </row>
    <row r="24" spans="1:7" ht="321" customHeight="1">
      <c r="E24" s="283" t="s">
        <v>120</v>
      </c>
      <c r="F24" s="283"/>
      <c r="G24" s="283"/>
    </row>
  </sheetData>
  <sheetProtection algorithmName="SHA-512" hashValue="0D9efG5ysEoUTYwZhcwLnRRepafyVOV7OUnSsKvDt5FlvfrtJFDBkesG0pWEAEIejqwNVRZjO4KZIaSMnrm0Mg==" saltValue="Nj95mh2y0AL8+KYTsXqMfQ==" spinCount="100000" sheet="1" objects="1" scenarios="1" selectLockedCells="1"/>
  <mergeCells count="7">
    <mergeCell ref="A1:G1"/>
    <mergeCell ref="E24:G24"/>
    <mergeCell ref="D14:F14"/>
    <mergeCell ref="D16:E16"/>
    <mergeCell ref="D18:G18"/>
    <mergeCell ref="E3:G3"/>
    <mergeCell ref="E5:G5"/>
  </mergeCells>
  <phoneticPr fontId="0" type="noConversion"/>
  <conditionalFormatting sqref="G14:G15">
    <cfRule type="cellIs" dxfId="11" priority="20" operator="greaterThan">
      <formula>0</formula>
    </cfRule>
    <cfRule type="cellIs" dxfId="10" priority="25" operator="greaterThan">
      <formula>0</formula>
    </cfRule>
  </conditionalFormatting>
  <conditionalFormatting sqref="A18:A20">
    <cfRule type="containsText" dxfId="9" priority="15" operator="containsText" text="OVERLOAD @ Take Off">
      <formula>NOT(ISERROR(SEARCH("OVERLOAD @ Take Off",A18)))</formula>
    </cfRule>
    <cfRule type="containsText" dxfId="8" priority="22" operator="containsText" text="OVERLOAD @ TO">
      <formula>NOT(ISERROR(SEARCH("OVERLOAD @ TO",A18)))</formula>
    </cfRule>
    <cfRule type="containsText" dxfId="7" priority="24" operator="containsText" text="OVERLOAD @ TO">
      <formula>NOT(ISERROR(SEARCH("OVERLOAD @ TO",A18)))</formula>
    </cfRule>
  </conditionalFormatting>
  <conditionalFormatting sqref="D14:D15">
    <cfRule type="containsText" dxfId="6" priority="19" operator="containsText" text="BAGGAGE OVERLOAD">
      <formula>NOT(ISERROR(SEARCH("BAGGAGE OVERLOAD",D14)))</formula>
    </cfRule>
  </conditionalFormatting>
  <conditionalFormatting sqref="C19:C20">
    <cfRule type="containsText" dxfId="5" priority="17" operator="containsText" text="kg">
      <formula>NOT(ISERROR(SEARCH("kg",C19)))</formula>
    </cfRule>
  </conditionalFormatting>
  <pageMargins left="0.75000000000000011" right="0.75000000000000011" top="1" bottom="1" header="0.5" footer="0.5"/>
  <pageSetup paperSize="9" scale="71" orientation="portrait" horizontalDpi="4294967292" verticalDpi="4294967292" r:id="rId1"/>
  <headerFooter>
    <oddFooter>&amp;L&amp;K000000W&amp;"Arial,Vet", PH-STW&amp;C&amp;K00000011-05-2016 V5&amp;R&amp;K000000HvO</oddFooter>
  </headerFooter>
  <drawing r:id="rId2"/>
  <extLst>
    <ext xmlns:x14="http://schemas.microsoft.com/office/spreadsheetml/2009/9/main" uri="{78C0D931-6437-407d-A8EE-F0AAD7539E65}">
      <x14:conditionalFormattings>
        <x14:conditionalFormatting xmlns:xm="http://schemas.microsoft.com/office/excel/2006/main">
          <x14:cfRule type="cellIs" priority="60" operator="greaterThan" id="{43E2162A-95CC-C440-A33A-4C3FCFE84E8D}">
            <xm:f>'LIMITATIONS&amp;POSITIONS'!$E$10</xm:f>
            <x14:dxf>
              <font>
                <b/>
                <i val="0"/>
                <color rgb="FFFFFF00"/>
              </font>
              <fill>
                <patternFill patternType="solid">
                  <fgColor indexed="64"/>
                  <bgColor rgb="FFFF0000"/>
                </patternFill>
              </fill>
            </x14:dxf>
          </x14:cfRule>
          <xm:sqref>B13</xm:sqref>
        </x14:conditionalFormatting>
        <x14:conditionalFormatting xmlns:xm="http://schemas.microsoft.com/office/excel/2006/main">
          <x14:cfRule type="cellIs" priority="62" operator="greaterThan" id="{38298924-BDA7-7A42-9415-95EF3D10F4EC}">
            <xm:f>'LIMITATIONS&amp;POSITIONS'!$E$9</xm:f>
            <x14:dxf>
              <font>
                <color rgb="FFFFFF00"/>
              </font>
              <fill>
                <patternFill patternType="solid">
                  <fgColor indexed="64"/>
                  <bgColor rgb="FFFF0000"/>
                </patternFill>
              </fill>
            </x14:dxf>
          </x14:cfRule>
          <xm:sqref>B12</xm:sqref>
        </x14:conditionalFormatting>
        <x14:conditionalFormatting xmlns:xm="http://schemas.microsoft.com/office/excel/2006/main">
          <x14:cfRule type="cellIs" priority="65" operator="greaterThan" id="{62FE5DF8-701B-E042-AA27-28BAF0A5DF21}">
            <xm:f>CALCULATORS!#REF!</xm:f>
            <x14:dxf>
              <font>
                <b/>
                <i val="0"/>
                <color rgb="FFFFFF00"/>
              </font>
              <fill>
                <patternFill patternType="solid">
                  <fgColor indexed="64"/>
                  <bgColor rgb="FFFF0000"/>
                </patternFill>
              </fill>
            </x14:dxf>
          </x14:cfRule>
          <xm:sqref>B14:B15</xm:sqref>
        </x14:conditionalFormatting>
        <x14:conditionalFormatting xmlns:xm="http://schemas.microsoft.com/office/excel/2006/main">
          <x14:cfRule type="expression" priority="66" id="{8D6E6D71-A5F6-C540-824C-5F42B633EDCA}">
            <xm:f>CALCULATORS!#REF!&lt;CALCULATORS!#REF!</xm:f>
            <x14:dxf>
              <font>
                <b/>
                <i val="0"/>
                <color rgb="FFFFFF00"/>
              </font>
              <fill>
                <patternFill patternType="solid">
                  <fgColor indexed="64"/>
                  <bgColor rgb="FF15BE0E"/>
                </patternFill>
              </fill>
            </x14:dxf>
          </x14:cfRule>
          <x14:cfRule type="expression" priority="67" id="{36C5587E-1B4E-8546-B377-39BAFEABF796}">
            <xm:f>CALCULATORS!$E$19&gt;'LIMITATIONS&amp;POSITIONS'!$F$19</xm:f>
            <x14:dxf>
              <font>
                <b/>
                <i val="0"/>
                <color rgb="FFFFFF00"/>
              </font>
              <fill>
                <patternFill patternType="solid">
                  <fgColor indexed="64"/>
                  <bgColor rgb="FFFF0000"/>
                </patternFill>
              </fill>
            </x14:dxf>
          </x14:cfRule>
          <xm:sqref>B18</xm:sqref>
        </x14:conditionalFormatting>
      </x14:conditionalFormattings>
    </ext>
    <ext xmlns:mx="http://schemas.microsoft.com/office/mac/excel/2008/main" uri="{64002731-A6B0-56B0-2670-7721B7C09600}">
      <mx:PLV Mode="0" OnePage="0" WScale="5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DG78"/>
  <sheetViews>
    <sheetView workbookViewId="0">
      <selection activeCell="B2" sqref="A1:XFD1048576"/>
    </sheetView>
  </sheetViews>
  <sheetFormatPr defaultColWidth="11.5546875" defaultRowHeight="13.2"/>
  <cols>
    <col min="1" max="1" width="25.6640625" customWidth="1"/>
    <col min="2" max="2" width="19.6640625" customWidth="1"/>
    <col min="5" max="5" width="15.44140625" customWidth="1"/>
    <col min="6" max="11" width="12.77734375" customWidth="1"/>
    <col min="12" max="12" width="16.6640625" style="1" customWidth="1"/>
  </cols>
  <sheetData>
    <row r="1" spans="1:28" s="16" customFormat="1" ht="21" customHeight="1" thickBot="1">
      <c r="A1" s="56" t="s">
        <v>62</v>
      </c>
      <c r="L1" s="24"/>
      <c r="P1" s="17"/>
    </row>
    <row r="2" spans="1:28" s="3" customFormat="1" ht="18" thickBot="1">
      <c r="A2" s="30"/>
      <c r="B2" s="19"/>
      <c r="C2" s="19"/>
      <c r="E2" s="18" t="s">
        <v>23</v>
      </c>
      <c r="F2" s="19"/>
      <c r="G2" s="18" t="s">
        <v>22</v>
      </c>
      <c r="H2" s="168"/>
      <c r="I2" s="18" t="s">
        <v>26</v>
      </c>
      <c r="K2" s="18" t="s">
        <v>26</v>
      </c>
      <c r="N2" s="193"/>
      <c r="O2" s="194"/>
      <c r="P2" s="193"/>
    </row>
    <row r="3" spans="1:28" s="3" customFormat="1" ht="13.8" thickBot="1">
      <c r="A3" s="30"/>
      <c r="B3" s="19"/>
      <c r="C3" s="19"/>
      <c r="D3" s="19"/>
      <c r="E3" s="18" t="s">
        <v>0</v>
      </c>
      <c r="F3" s="19"/>
      <c r="G3" s="18" t="s">
        <v>34</v>
      </c>
      <c r="H3" s="168"/>
      <c r="I3" s="18" t="s">
        <v>94</v>
      </c>
      <c r="J3" s="9"/>
      <c r="K3" s="84" t="s">
        <v>104</v>
      </c>
      <c r="N3" s="296"/>
      <c r="O3" s="296"/>
      <c r="P3" s="296"/>
    </row>
    <row r="4" spans="1:28" s="3" customFormat="1">
      <c r="A4" s="30" t="str">
        <f>'LIMITATIONS&amp;POSITIONS'!A1</f>
        <v>Basic empty weight, report dd: 03-08-2009</v>
      </c>
      <c r="B4" s="19"/>
      <c r="C4" s="19"/>
      <c r="E4" s="175">
        <f>'LIMITATIONS&amp;POSITIONS'!H1</f>
        <v>723.88</v>
      </c>
      <c r="G4" s="51">
        <f>'LIMITATIONS&amp;POSITIONS'!F1</f>
        <v>242.1</v>
      </c>
      <c r="H4" s="47"/>
      <c r="I4" s="64">
        <f t="shared" ref="I4:I10" si="0">G4*E4</f>
        <v>175251.348</v>
      </c>
      <c r="J4" s="184"/>
      <c r="K4" s="51">
        <f t="shared" ref="K4:K11" si="1">I4/1000</f>
        <v>175.25134800000001</v>
      </c>
      <c r="N4" s="172"/>
      <c r="O4" s="172"/>
      <c r="P4" s="172"/>
    </row>
    <row r="5" spans="1:28" s="3" customFormat="1">
      <c r="A5" s="30" t="str">
        <f>'LIMITATIONS&amp;POSITIONS'!A5</f>
        <v>Captains seat</v>
      </c>
      <c r="B5" s="19"/>
      <c r="C5" s="19"/>
      <c r="E5" s="64">
        <f>VOORBLAD!B7</f>
        <v>100</v>
      </c>
      <c r="G5" s="64">
        <f>'LIMITATIONS&amp;POSITIONS'!C5</f>
        <v>250</v>
      </c>
      <c r="H5" s="47"/>
      <c r="I5" s="64">
        <f t="shared" si="0"/>
        <v>25000</v>
      </c>
      <c r="J5" s="81"/>
      <c r="K5" s="51">
        <f t="shared" si="1"/>
        <v>25</v>
      </c>
      <c r="N5" s="172"/>
      <c r="O5" s="172"/>
      <c r="P5" s="172"/>
    </row>
    <row r="6" spans="1:28" s="3" customFormat="1">
      <c r="A6" s="30" t="str">
        <f>'LIMITATIONS&amp;POSITIONS'!A6</f>
        <v>Co-pilots seat</v>
      </c>
      <c r="B6" s="19"/>
      <c r="C6" s="19"/>
      <c r="E6" s="64">
        <f>VOORBLAD!B8</f>
        <v>85</v>
      </c>
      <c r="G6" s="64">
        <f>'LIMITATIONS&amp;POSITIONS'!C6</f>
        <v>250</v>
      </c>
      <c r="H6" s="47"/>
      <c r="I6" s="64">
        <f t="shared" si="0"/>
        <v>21250</v>
      </c>
      <c r="J6" s="81"/>
      <c r="K6" s="51">
        <f t="shared" si="1"/>
        <v>21.25</v>
      </c>
      <c r="N6" s="172"/>
      <c r="O6" s="172"/>
      <c r="P6" s="172"/>
    </row>
    <row r="7" spans="1:28" s="3" customFormat="1">
      <c r="A7" s="30" t="str">
        <f>'LIMITATIONS&amp;POSITIONS'!A7</f>
        <v>Aft seat</v>
      </c>
      <c r="B7" s="19"/>
      <c r="C7" s="19"/>
      <c r="E7" s="64">
        <f>VOORBLAD!B9</f>
        <v>100</v>
      </c>
      <c r="G7" s="64">
        <f>'LIMITATIONS&amp;POSITIONS'!C7</f>
        <v>342</v>
      </c>
      <c r="H7" s="47"/>
      <c r="I7" s="64">
        <f t="shared" si="0"/>
        <v>34200</v>
      </c>
      <c r="J7" s="81"/>
      <c r="K7" s="51">
        <f t="shared" si="1"/>
        <v>34.200000000000003</v>
      </c>
      <c r="N7" s="172"/>
      <c r="O7" s="172"/>
      <c r="P7" s="172"/>
    </row>
    <row r="8" spans="1:28" s="3" customFormat="1">
      <c r="A8" s="30" t="str">
        <f>'LIMITATIONS&amp;POSITIONS'!A8</f>
        <v>Aft seat</v>
      </c>
      <c r="B8" s="19"/>
      <c r="C8" s="19"/>
      <c r="E8" s="64">
        <f>VOORBLAD!B10</f>
        <v>0</v>
      </c>
      <c r="G8" s="64">
        <f>'LIMITATIONS&amp;POSITIONS'!C8</f>
        <v>342</v>
      </c>
      <c r="H8" s="47"/>
      <c r="I8" s="64">
        <f t="shared" si="0"/>
        <v>0</v>
      </c>
      <c r="J8" s="81"/>
      <c r="K8" s="51">
        <f t="shared" si="1"/>
        <v>0</v>
      </c>
      <c r="P8" s="4"/>
    </row>
    <row r="9" spans="1:28" s="3" customFormat="1">
      <c r="A9" s="30" t="str">
        <f>'LIMITATIONS&amp;POSITIONS'!A9</f>
        <v>Baggage, shelf</v>
      </c>
      <c r="B9" s="19"/>
      <c r="C9" s="19"/>
      <c r="E9" s="64">
        <f>VOORBLAD!B12</f>
        <v>0</v>
      </c>
      <c r="G9" s="64">
        <f>'LIMITATIONS&amp;POSITIONS'!C9</f>
        <v>404</v>
      </c>
      <c r="H9" s="47"/>
      <c r="I9" s="64">
        <f t="shared" si="0"/>
        <v>0</v>
      </c>
      <c r="J9" s="81"/>
      <c r="K9" s="51">
        <f t="shared" si="1"/>
        <v>0</v>
      </c>
      <c r="M9" s="81"/>
      <c r="N9" s="81"/>
      <c r="O9" s="300"/>
      <c r="P9" s="4"/>
    </row>
    <row r="10" spans="1:28" s="3" customFormat="1" ht="13.8" thickBot="1">
      <c r="A10" s="30" t="str">
        <f>'LIMITATIONS&amp;POSITIONS'!A10</f>
        <v>Baggage, behind the door</v>
      </c>
      <c r="B10" s="19"/>
      <c r="C10" s="19"/>
      <c r="E10" s="64">
        <f>VOORBLAD!B13</f>
        <v>2</v>
      </c>
      <c r="G10" s="64">
        <f>'LIMITATIONS&amp;POSITIONS'!C10</f>
        <v>448</v>
      </c>
      <c r="H10" s="47"/>
      <c r="I10" s="64">
        <f t="shared" si="0"/>
        <v>896</v>
      </c>
      <c r="J10" s="81"/>
      <c r="K10" s="51">
        <f t="shared" si="1"/>
        <v>0.89600000000000002</v>
      </c>
      <c r="M10" s="81"/>
      <c r="N10" s="81"/>
      <c r="O10" s="300"/>
      <c r="P10" s="4"/>
    </row>
    <row r="11" spans="1:28" s="3" customFormat="1" ht="13.8" thickBot="1">
      <c r="A11" s="31" t="s">
        <v>24</v>
      </c>
      <c r="B11" s="19"/>
      <c r="C11" s="19"/>
      <c r="D11" s="46"/>
      <c r="E11" s="110">
        <f>SUM(E4:E10)</f>
        <v>1010.88</v>
      </c>
      <c r="F11" s="46"/>
      <c r="G11" s="110">
        <f>I11/E11</f>
        <v>253.83561649256094</v>
      </c>
      <c r="H11" s="47"/>
      <c r="I11" s="110">
        <f>SUM(I4:I10)</f>
        <v>256597.348</v>
      </c>
      <c r="J11" s="9"/>
      <c r="K11" s="110">
        <f t="shared" si="1"/>
        <v>256.59734800000001</v>
      </c>
      <c r="P11" s="4"/>
    </row>
    <row r="12" spans="1:28" s="3" customFormat="1" ht="13.8" thickBot="1">
      <c r="A12" s="30"/>
      <c r="B12" s="19"/>
      <c r="C12" s="19"/>
      <c r="D12" s="19"/>
      <c r="E12" s="53"/>
      <c r="F12" s="19"/>
      <c r="G12" s="53"/>
      <c r="H12" s="47"/>
      <c r="I12" s="53"/>
      <c r="K12" s="51"/>
      <c r="P12" s="4"/>
    </row>
    <row r="13" spans="1:28" s="3" customFormat="1" ht="13.8" thickBot="1">
      <c r="A13" s="30"/>
      <c r="B13" s="171" t="s">
        <v>29</v>
      </c>
      <c r="C13" s="18" t="s">
        <v>30</v>
      </c>
      <c r="D13" s="19"/>
      <c r="E13" s="53"/>
      <c r="F13" s="19"/>
      <c r="G13" s="53"/>
      <c r="H13" s="47"/>
      <c r="I13" s="53"/>
      <c r="K13" s="51"/>
      <c r="P13" s="4"/>
    </row>
    <row r="14" spans="1:28" s="3" customFormat="1">
      <c r="A14" s="30" t="s">
        <v>31</v>
      </c>
      <c r="B14" s="183">
        <f>VOORBLAD!B17</f>
        <v>52</v>
      </c>
      <c r="C14" s="64">
        <f>B14*B44</f>
        <v>197.6</v>
      </c>
      <c r="D14" s="46"/>
      <c r="E14" s="51">
        <f>B14*CALCULATORS!$D$44</f>
        <v>141.5222716138982</v>
      </c>
      <c r="F14" s="19"/>
      <c r="G14" s="53">
        <v>239.268</v>
      </c>
      <c r="H14" s="47"/>
      <c r="I14" s="53">
        <f>G14*E14</f>
        <v>33861.750884514193</v>
      </c>
      <c r="K14" s="51">
        <f>I14/1000</f>
        <v>33.861750884514194</v>
      </c>
      <c r="P14" s="4"/>
    </row>
    <row r="15" spans="1:28" s="3" customFormat="1">
      <c r="A15" s="30" t="s">
        <v>27</v>
      </c>
      <c r="B15" s="52">
        <v>1</v>
      </c>
      <c r="C15" s="64">
        <f>B15*CALCULATORS!$B$44</f>
        <v>3.8</v>
      </c>
      <c r="D15" s="46"/>
      <c r="E15" s="51">
        <f>B15*CALCULATORS!$D$44</f>
        <v>2.7215821464211194</v>
      </c>
      <c r="F15" s="19"/>
      <c r="G15" s="53">
        <v>239.268</v>
      </c>
      <c r="H15" s="47"/>
      <c r="I15" s="53">
        <f>G15*E15</f>
        <v>651.18751700988844</v>
      </c>
      <c r="K15" s="51">
        <f>I15/1000</f>
        <v>0.65118751700988842</v>
      </c>
      <c r="P15" s="4"/>
      <c r="Z15" s="81"/>
      <c r="AA15" s="81"/>
      <c r="AB15" s="81"/>
    </row>
    <row r="16" spans="1:28" s="3" customFormat="1">
      <c r="A16" s="31" t="s">
        <v>32</v>
      </c>
      <c r="B16" s="52">
        <f>B14-B15</f>
        <v>51</v>
      </c>
      <c r="C16" s="51">
        <f>C14-C15</f>
        <v>193.79999999999998</v>
      </c>
      <c r="D16" s="46"/>
      <c r="E16" s="51">
        <f>E14-E15</f>
        <v>138.80068946747707</v>
      </c>
      <c r="F16" s="19"/>
      <c r="G16" s="53">
        <f>I16/E16</f>
        <v>239.26800000000003</v>
      </c>
      <c r="H16" s="47"/>
      <c r="I16" s="53">
        <f>I14-I15</f>
        <v>33210.563367504306</v>
      </c>
      <c r="K16" s="51">
        <f>I16/1000</f>
        <v>33.210563367504307</v>
      </c>
      <c r="P16" s="4"/>
      <c r="Z16" s="81"/>
      <c r="AA16" s="81"/>
      <c r="AB16" s="81"/>
    </row>
    <row r="17" spans="1:111" s="3" customFormat="1">
      <c r="A17" s="30"/>
      <c r="B17" s="25"/>
      <c r="C17" s="53"/>
      <c r="D17" s="19"/>
      <c r="E17" s="53"/>
      <c r="F17" s="19"/>
      <c r="G17" s="53"/>
      <c r="H17" s="168"/>
      <c r="I17" s="53"/>
      <c r="K17" s="51"/>
      <c r="P17" s="4"/>
      <c r="Z17" s="81"/>
      <c r="AA17" s="81"/>
      <c r="AB17" s="81"/>
    </row>
    <row r="18" spans="1:111" s="3" customFormat="1" ht="13.8" thickBot="1">
      <c r="A18" s="25"/>
      <c r="B18" s="25"/>
      <c r="C18" s="53"/>
      <c r="D18" s="19"/>
      <c r="E18" s="84"/>
      <c r="F18" s="19"/>
      <c r="G18" s="53"/>
      <c r="H18" s="19"/>
      <c r="I18" s="53"/>
      <c r="K18" s="51"/>
      <c r="P18" s="4"/>
      <c r="Z18" s="81"/>
      <c r="AA18" s="81"/>
      <c r="AB18" s="81"/>
    </row>
    <row r="19" spans="1:111" s="3" customFormat="1" ht="13.8" thickBot="1">
      <c r="A19" s="31" t="s">
        <v>28</v>
      </c>
      <c r="B19" s="25"/>
      <c r="C19" s="53"/>
      <c r="D19" s="46"/>
      <c r="E19" s="110">
        <f>E16+E11</f>
        <v>1149.6806894674771</v>
      </c>
      <c r="F19" s="46"/>
      <c r="G19" s="110">
        <f>I19/E19</f>
        <v>252.07687145005539</v>
      </c>
      <c r="H19" s="46"/>
      <c r="I19" s="110">
        <f>I11+I16</f>
        <v>289807.91136750428</v>
      </c>
      <c r="K19" s="110">
        <f>I19/1000</f>
        <v>289.80791136750429</v>
      </c>
      <c r="P19" s="4"/>
      <c r="Z19" s="81"/>
      <c r="AA19" s="81"/>
      <c r="AB19" s="81"/>
    </row>
    <row r="20" spans="1:111" s="3" customFormat="1">
      <c r="A20" s="31"/>
      <c r="B20" s="25"/>
      <c r="C20" s="53"/>
      <c r="D20" s="46"/>
      <c r="E20" s="51"/>
      <c r="F20" s="46"/>
      <c r="G20" s="176"/>
      <c r="H20" s="46"/>
      <c r="I20" s="51"/>
      <c r="K20" s="51"/>
      <c r="P20" s="4"/>
      <c r="Z20" s="81"/>
      <c r="AA20" s="81"/>
      <c r="AB20" s="81"/>
    </row>
    <row r="21" spans="1:111" s="3" customFormat="1" ht="13.8" thickBot="1">
      <c r="A21" s="31" t="s">
        <v>83</v>
      </c>
      <c r="B21" s="26">
        <f>VOORBLAD!$B$21</f>
        <v>15</v>
      </c>
      <c r="C21" s="84">
        <f>B21*B44</f>
        <v>57</v>
      </c>
      <c r="D21" s="46"/>
      <c r="E21" s="51">
        <f>B21*D44</f>
        <v>40.82373219631679</v>
      </c>
      <c r="F21" s="46"/>
      <c r="G21" s="177">
        <v>239</v>
      </c>
      <c r="H21" s="46"/>
      <c r="I21" s="51">
        <f>G21*E21</f>
        <v>9756.871994919713</v>
      </c>
      <c r="K21" s="51">
        <f>I21/1000</f>
        <v>9.7568719949197131</v>
      </c>
      <c r="P21" s="4"/>
      <c r="Z21" s="81"/>
      <c r="AA21" s="81"/>
      <c r="AB21" s="81"/>
    </row>
    <row r="22" spans="1:111" s="3" customFormat="1" ht="13.8" thickBot="1">
      <c r="A22" s="31" t="s">
        <v>84</v>
      </c>
      <c r="B22" s="19"/>
      <c r="C22" s="19"/>
      <c r="D22" s="46"/>
      <c r="E22" s="110">
        <f>E19-E21</f>
        <v>1108.8569572711604</v>
      </c>
      <c r="F22" s="46"/>
      <c r="G22" s="110">
        <f>I22/E22</f>
        <v>252.55831019158293</v>
      </c>
      <c r="H22" s="46"/>
      <c r="I22" s="110">
        <f>I19-I21</f>
        <v>280051.03937258455</v>
      </c>
      <c r="K22" s="110">
        <f>K19-K21</f>
        <v>280.05103937258457</v>
      </c>
      <c r="P22" s="4"/>
      <c r="Z22" s="81"/>
      <c r="AA22" s="81"/>
      <c r="AB22" s="81"/>
    </row>
    <row r="23" spans="1:111" s="3" customFormat="1">
      <c r="A23" s="31"/>
      <c r="B23" s="19"/>
      <c r="C23" s="19"/>
      <c r="D23" s="46"/>
      <c r="E23" s="46"/>
      <c r="F23" s="46"/>
      <c r="G23" s="83"/>
      <c r="H23" s="46"/>
      <c r="I23" s="46"/>
      <c r="L23" s="46"/>
      <c r="P23" s="4"/>
      <c r="Z23" s="81"/>
      <c r="AA23" s="81"/>
      <c r="AB23" s="81"/>
    </row>
    <row r="24" spans="1:111" s="3" customFormat="1">
      <c r="A24" s="31" t="s">
        <v>85</v>
      </c>
      <c r="B24" s="19"/>
      <c r="C24" s="19"/>
      <c r="D24" s="96">
        <f>'LIMITATIONS&amp;POSITIONS'!F19-CALCULATORS!E19</f>
        <v>0.18776739544591692</v>
      </c>
      <c r="E24" s="96">
        <f>'LIMITATIONS&amp;POSITIONS'!F19-CALCULATORS!$E$19</f>
        <v>0.18776739544591692</v>
      </c>
      <c r="F24" s="46"/>
      <c r="G24" s="83"/>
      <c r="H24" s="46"/>
      <c r="I24" s="46"/>
      <c r="L24" s="46"/>
      <c r="P24" s="4"/>
      <c r="Z24" s="81"/>
      <c r="AA24" s="81"/>
      <c r="AB24" s="81"/>
    </row>
    <row r="25" spans="1:111" s="3" customFormat="1">
      <c r="A25" s="31" t="s">
        <v>87</v>
      </c>
      <c r="B25" s="19"/>
      <c r="C25" s="19"/>
      <c r="D25" s="46">
        <f>ABS(E19-'LIMITATIONS&amp;POSITIONS'!F19)</f>
        <v>0.18776739544591692</v>
      </c>
      <c r="E25" s="46">
        <f>CALCULATORS!E19-'LIMITATIONS&amp;POSITIONS'!F19</f>
        <v>-0.18776739544591692</v>
      </c>
      <c r="F25" s="46"/>
      <c r="G25" s="83"/>
      <c r="H25" s="46"/>
      <c r="I25" s="46"/>
      <c r="L25" s="46"/>
      <c r="P25" s="4"/>
      <c r="Z25" s="81"/>
      <c r="AA25" s="81"/>
      <c r="AB25" s="81"/>
    </row>
    <row r="26" spans="1:111" s="3" customFormat="1">
      <c r="A26" s="31"/>
      <c r="B26" s="19"/>
      <c r="C26" s="19"/>
      <c r="E26" s="46"/>
      <c r="F26" s="46"/>
      <c r="G26" s="83"/>
      <c r="H26" s="46"/>
      <c r="I26" s="46"/>
      <c r="L26" s="46"/>
      <c r="P26" s="4"/>
      <c r="Z26" s="81"/>
      <c r="AA26" s="81"/>
      <c r="AB26" s="81"/>
    </row>
    <row r="27" spans="1:111" s="3" customFormat="1">
      <c r="A27" s="31"/>
      <c r="B27" s="19"/>
      <c r="C27" s="19"/>
      <c r="D27" s="46"/>
      <c r="E27" s="46"/>
      <c r="F27" s="46"/>
      <c r="G27" s="83"/>
      <c r="H27" s="46"/>
      <c r="I27" s="46"/>
      <c r="L27" s="46"/>
      <c r="P27" s="4"/>
      <c r="Z27" s="81"/>
      <c r="AA27" s="81"/>
      <c r="AB27" s="81"/>
    </row>
    <row r="28" spans="1:111" s="6" customFormat="1" ht="13.8" thickBot="1">
      <c r="A28" s="48"/>
      <c r="B28" s="27"/>
      <c r="C28" s="27"/>
      <c r="D28" s="49"/>
      <c r="E28" s="49"/>
      <c r="F28" s="49"/>
      <c r="G28" s="50"/>
      <c r="H28" s="49"/>
      <c r="I28" s="49"/>
      <c r="L28" s="49"/>
      <c r="P28" s="22"/>
      <c r="R28" s="3"/>
      <c r="S28" s="3"/>
      <c r="T28" s="3"/>
      <c r="U28" s="3"/>
      <c r="V28" s="3"/>
      <c r="W28" s="3"/>
      <c r="X28" s="3"/>
      <c r="Y28" s="3"/>
      <c r="Z28" s="81"/>
      <c r="AA28" s="81"/>
      <c r="AB28" s="81"/>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row>
    <row r="29" spans="1:111" ht="13.8" thickBot="1">
      <c r="R29" s="3"/>
      <c r="S29" s="3"/>
      <c r="T29" s="3"/>
      <c r="U29" s="3"/>
      <c r="V29" s="3"/>
      <c r="W29" s="54"/>
      <c r="X29" s="3"/>
      <c r="Y29" s="19"/>
      <c r="Z29" s="82"/>
      <c r="AA29" s="297"/>
      <c r="AB29" s="297"/>
      <c r="AC29" s="19"/>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row>
    <row r="30" spans="1:111" s="16" customFormat="1" ht="20.399999999999999">
      <c r="A30" s="56" t="s">
        <v>63</v>
      </c>
      <c r="L30" s="24"/>
      <c r="R30" s="3"/>
      <c r="S30" s="3"/>
      <c r="T30" s="3"/>
      <c r="U30" s="3"/>
      <c r="V30" s="3"/>
      <c r="W30" s="54"/>
      <c r="X30" s="3"/>
      <c r="Y30" s="19"/>
      <c r="Z30" s="82"/>
      <c r="AA30" s="82"/>
      <c r="AB30" s="82"/>
      <c r="AC30" s="19"/>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row>
    <row r="31" spans="1:111" s="3" customFormat="1">
      <c r="A31" s="2"/>
      <c r="L31" s="19"/>
      <c r="W31" s="54"/>
      <c r="Y31" s="19"/>
      <c r="Z31" s="82"/>
      <c r="AA31" s="102"/>
      <c r="AB31" s="47"/>
      <c r="AC31" s="46"/>
    </row>
    <row r="32" spans="1:111" s="3" customFormat="1" ht="13.05" customHeight="1" thickBot="1">
      <c r="A32" s="2"/>
      <c r="L32" s="19"/>
      <c r="W32" s="54"/>
      <c r="Y32" s="19"/>
      <c r="Z32" s="82"/>
      <c r="AA32" s="47"/>
      <c r="AB32" s="47"/>
      <c r="AC32" s="46"/>
    </row>
    <row r="33" spans="1:29" s="3" customFormat="1" ht="24" customHeight="1" thickBot="1">
      <c r="A33" s="308" t="s">
        <v>117</v>
      </c>
      <c r="B33" s="309"/>
      <c r="C33" s="15"/>
      <c r="D33" s="17"/>
      <c r="E33" s="306" t="s">
        <v>118</v>
      </c>
      <c r="F33" s="307"/>
      <c r="L33" s="19"/>
      <c r="W33" s="54"/>
      <c r="Y33" s="19"/>
      <c r="Z33" s="82"/>
      <c r="AA33" s="47"/>
      <c r="AB33" s="47"/>
      <c r="AC33" s="46"/>
    </row>
    <row r="34" spans="1:29" s="3" customFormat="1" ht="24" customHeight="1" thickBot="1">
      <c r="A34" s="86" t="s">
        <v>99</v>
      </c>
      <c r="B34" s="89" t="s">
        <v>33</v>
      </c>
      <c r="C34" s="5"/>
      <c r="D34" s="7"/>
      <c r="E34" s="85" t="s">
        <v>0</v>
      </c>
      <c r="F34" s="32" t="s">
        <v>34</v>
      </c>
      <c r="L34" s="19"/>
      <c r="W34" s="54"/>
      <c r="Y34" s="19"/>
      <c r="Z34" s="82"/>
      <c r="AA34" s="47"/>
      <c r="AB34" s="47"/>
      <c r="AC34" s="46"/>
    </row>
    <row r="35" spans="1:29" s="3" customFormat="1" ht="24" customHeight="1" thickBot="1">
      <c r="A35" s="108">
        <f>CALCULATORS!E11</f>
        <v>1010.88</v>
      </c>
      <c r="B35" s="109">
        <f>CALCULATORS!K11</f>
        <v>256.59734800000001</v>
      </c>
      <c r="C35" s="15"/>
      <c r="D35" s="312" t="s">
        <v>86</v>
      </c>
      <c r="E35" s="94">
        <f>CALCULATORS!E11</f>
        <v>1010.88</v>
      </c>
      <c r="F35" s="95">
        <f>CALCULATORS!G11</f>
        <v>253.83561649256094</v>
      </c>
      <c r="L35" s="19"/>
      <c r="W35" s="54"/>
      <c r="Y35" s="19"/>
      <c r="Z35" s="82"/>
      <c r="AA35" s="47"/>
      <c r="AB35" s="47"/>
      <c r="AC35" s="46"/>
    </row>
    <row r="36" spans="1:29" s="3" customFormat="1" ht="24" customHeight="1" thickBot="1">
      <c r="A36" s="87">
        <f>E22</f>
        <v>1108.8569572711604</v>
      </c>
      <c r="B36" s="90">
        <f>K22</f>
        <v>280.05103937258457</v>
      </c>
      <c r="C36" s="310" t="s">
        <v>88</v>
      </c>
      <c r="D36" s="313"/>
      <c r="E36" s="20">
        <f>E22</f>
        <v>1108.8569572711604</v>
      </c>
      <c r="F36" s="92">
        <f>G22</f>
        <v>252.55831019158293</v>
      </c>
      <c r="L36" s="19"/>
      <c r="W36" s="54"/>
      <c r="Y36" s="19"/>
      <c r="Z36" s="82"/>
      <c r="AA36" s="47"/>
      <c r="AB36" s="47"/>
      <c r="AC36" s="46"/>
    </row>
    <row r="37" spans="1:29" s="3" customFormat="1" ht="24" customHeight="1" thickBot="1">
      <c r="A37" s="88">
        <f>CALCULATORS!E19</f>
        <v>1149.6806894674771</v>
      </c>
      <c r="B37" s="91">
        <f>CALCULATORS!K19</f>
        <v>289.80791136750429</v>
      </c>
      <c r="C37" s="311"/>
      <c r="D37" s="7"/>
      <c r="E37" s="21">
        <f>CALCULATORS!E19</f>
        <v>1149.6806894674771</v>
      </c>
      <c r="F37" s="93">
        <f>CALCULATORS!G19</f>
        <v>252.07687145005539</v>
      </c>
      <c r="L37" s="19"/>
      <c r="W37" s="54"/>
      <c r="Y37" s="19"/>
      <c r="Z37" s="82"/>
      <c r="AA37" s="47"/>
      <c r="AB37" s="47"/>
      <c r="AC37" s="46"/>
    </row>
    <row r="38" spans="1:29" s="3" customFormat="1">
      <c r="A38" s="100"/>
      <c r="B38" s="100"/>
      <c r="L38" s="19"/>
      <c r="W38" s="54"/>
      <c r="Y38" s="19"/>
      <c r="Z38" s="82"/>
      <c r="AA38" s="47"/>
      <c r="AB38" s="47"/>
      <c r="AC38" s="46"/>
    </row>
    <row r="39" spans="1:29" s="3" customFormat="1" ht="13.8" thickBot="1">
      <c r="L39" s="19"/>
      <c r="W39" s="54"/>
      <c r="Y39" s="19"/>
      <c r="Z39" s="82"/>
      <c r="AA39" s="47"/>
      <c r="AB39" s="47"/>
      <c r="AC39" s="46"/>
    </row>
    <row r="40" spans="1:29" s="97" customFormat="1" ht="13.8" thickBot="1">
      <c r="A40" s="8"/>
      <c r="L40" s="98"/>
      <c r="W40" s="104"/>
      <c r="Y40" s="98"/>
      <c r="Z40" s="105"/>
      <c r="AA40" s="106"/>
      <c r="AB40" s="106"/>
      <c r="AC40" s="107"/>
    </row>
    <row r="41" spans="1:29" s="3" customFormat="1" ht="20.399999999999999">
      <c r="A41" s="103" t="s">
        <v>64</v>
      </c>
      <c r="L41" s="19"/>
      <c r="W41" s="54"/>
      <c r="Y41" s="19"/>
      <c r="Z41" s="82"/>
      <c r="AA41" s="82"/>
      <c r="AB41" s="82"/>
      <c r="AC41" s="19"/>
    </row>
    <row r="42" spans="1:29" s="3" customFormat="1" ht="13.8" thickBot="1">
      <c r="A42" s="2"/>
      <c r="L42" s="19"/>
      <c r="W42" s="54"/>
      <c r="Y42" s="19"/>
      <c r="Z42" s="82"/>
      <c r="AA42" s="82"/>
      <c r="AB42" s="82"/>
      <c r="AC42" s="19"/>
    </row>
    <row r="43" spans="1:29" s="3" customFormat="1">
      <c r="A43" s="23" t="s">
        <v>10</v>
      </c>
      <c r="B43" s="24" t="s">
        <v>11</v>
      </c>
      <c r="C43" s="142" t="s">
        <v>12</v>
      </c>
      <c r="D43" s="140" t="s">
        <v>0</v>
      </c>
      <c r="L43" s="19"/>
      <c r="W43" s="54"/>
      <c r="Y43" s="47"/>
      <c r="Z43" s="47"/>
      <c r="AA43" s="47"/>
      <c r="AB43" s="47"/>
      <c r="AC43" s="19"/>
    </row>
    <row r="44" spans="1:29" s="3" customFormat="1" ht="13.8" thickBot="1">
      <c r="A44" s="26">
        <v>1</v>
      </c>
      <c r="B44" s="27">
        <v>3.8</v>
      </c>
      <c r="C44" s="143">
        <f>A44*6</f>
        <v>6</v>
      </c>
      <c r="D44" s="141">
        <f>C44*E48</f>
        <v>2.7215821464211194</v>
      </c>
      <c r="L44" s="19"/>
      <c r="W44" s="54"/>
      <c r="Y44" s="46"/>
      <c r="Z44" s="47"/>
      <c r="AA44" s="47"/>
      <c r="AB44" s="47"/>
      <c r="AC44" s="19"/>
    </row>
    <row r="45" spans="1:29" s="3" customFormat="1">
      <c r="A45" s="2"/>
      <c r="L45" s="19"/>
      <c r="W45" s="55"/>
      <c r="Y45" s="46"/>
      <c r="Z45" s="46"/>
      <c r="AA45" s="46"/>
      <c r="AB45" s="46"/>
      <c r="AC45" s="19"/>
    </row>
    <row r="46" spans="1:29" s="3" customFormat="1" ht="13.8" thickBot="1">
      <c r="A46" s="2"/>
      <c r="L46" s="19"/>
      <c r="W46" s="54"/>
      <c r="Y46" s="19"/>
      <c r="Z46" s="19"/>
      <c r="AA46" s="19"/>
      <c r="AB46" s="19"/>
      <c r="AC46" s="19"/>
    </row>
    <row r="47" spans="1:29" s="3" customFormat="1">
      <c r="A47" s="23" t="s">
        <v>13</v>
      </c>
      <c r="B47" s="28" t="s">
        <v>12</v>
      </c>
      <c r="D47" s="23" t="s">
        <v>58</v>
      </c>
      <c r="E47" s="28" t="s">
        <v>0</v>
      </c>
      <c r="L47" s="19"/>
      <c r="W47" s="19"/>
      <c r="Y47" s="19"/>
      <c r="Z47" s="19"/>
      <c r="AA47" s="19"/>
      <c r="AB47" s="19"/>
      <c r="AC47" s="19"/>
    </row>
    <row r="48" spans="1:29" s="3" customFormat="1" ht="13.8" thickBot="1">
      <c r="A48" s="26">
        <v>1</v>
      </c>
      <c r="B48" s="29">
        <v>2.2046000000000001</v>
      </c>
      <c r="D48" s="26">
        <v>1</v>
      </c>
      <c r="E48" s="29">
        <f>A48/B48</f>
        <v>0.4535970244035199</v>
      </c>
      <c r="L48" s="19"/>
      <c r="W48" s="55"/>
      <c r="Y48" s="19"/>
      <c r="Z48" s="19"/>
      <c r="AA48" s="46"/>
      <c r="AB48" s="46"/>
      <c r="AC48" s="46"/>
    </row>
    <row r="49" spans="1:111" s="3" customFormat="1">
      <c r="A49" s="2"/>
      <c r="L49" s="19"/>
      <c r="W49" s="55"/>
      <c r="Y49" s="19"/>
      <c r="Z49" s="19"/>
      <c r="AA49" s="46"/>
      <c r="AB49" s="46"/>
      <c r="AC49" s="46"/>
    </row>
    <row r="50" spans="1:111" s="3" customFormat="1" ht="13.8" thickBot="1">
      <c r="A50" s="2"/>
      <c r="L50" s="19"/>
    </row>
    <row r="51" spans="1:111" s="3" customFormat="1">
      <c r="A51" s="23" t="s">
        <v>1</v>
      </c>
      <c r="B51" s="28" t="s">
        <v>34</v>
      </c>
      <c r="L51" s="19"/>
    </row>
    <row r="52" spans="1:111" s="3" customFormat="1" ht="13.8" thickBot="1">
      <c r="A52" s="26">
        <v>1</v>
      </c>
      <c r="B52" s="29">
        <v>2.54</v>
      </c>
      <c r="L52" s="19"/>
    </row>
    <row r="53" spans="1:111" s="3" customFormat="1">
      <c r="A53" s="2"/>
      <c r="L53" s="19"/>
      <c r="X53" s="298"/>
      <c r="Y53" s="298"/>
      <c r="AA53" s="299"/>
      <c r="AB53" s="299"/>
    </row>
    <row r="54" spans="1:111" s="3" customFormat="1">
      <c r="A54" s="2"/>
      <c r="L54" s="19"/>
      <c r="X54" s="100"/>
      <c r="Y54" s="100"/>
      <c r="AA54" s="100"/>
      <c r="AB54" s="100"/>
    </row>
    <row r="55" spans="1:111" s="3" customFormat="1">
      <c r="L55" s="19"/>
      <c r="X55" s="100"/>
      <c r="Y55" s="100"/>
      <c r="AA55" s="100"/>
      <c r="AB55" s="100"/>
    </row>
    <row r="56" spans="1:111" s="3" customFormat="1">
      <c r="L56" s="19"/>
    </row>
    <row r="57" spans="1:111" s="3" customFormat="1">
      <c r="L57" s="19"/>
    </row>
    <row r="58" spans="1:111" s="3" customFormat="1">
      <c r="L58" s="19"/>
    </row>
    <row r="59" spans="1:111" s="3" customFormat="1">
      <c r="L59" s="19"/>
    </row>
    <row r="60" spans="1:111" s="3" customFormat="1">
      <c r="L60" s="19"/>
      <c r="X60" s="9"/>
      <c r="Y60" s="9"/>
      <c r="Z60" s="9"/>
    </row>
    <row r="61" spans="1:111" s="6" customFormat="1" ht="13.8" thickBot="1">
      <c r="A61" s="5"/>
      <c r="L61" s="27"/>
      <c r="R61" s="3"/>
      <c r="S61" s="3"/>
      <c r="T61" s="3"/>
      <c r="U61" s="3"/>
      <c r="V61" s="3"/>
      <c r="W61" s="3"/>
      <c r="X61" s="9"/>
      <c r="Y61" s="9"/>
      <c r="Z61" s="9"/>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row>
    <row r="62" spans="1:111" ht="13.8" thickBot="1">
      <c r="R62" s="3"/>
      <c r="S62" s="3"/>
      <c r="T62" s="3"/>
      <c r="U62" s="3"/>
      <c r="V62" s="3"/>
      <c r="W62" s="3"/>
      <c r="X62" s="9"/>
      <c r="Y62" s="9"/>
      <c r="Z62" s="9"/>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row>
    <row r="63" spans="1:111" s="16" customFormat="1" ht="20.399999999999999">
      <c r="A63" s="56" t="s">
        <v>65</v>
      </c>
      <c r="L63" s="24"/>
      <c r="R63" s="3"/>
      <c r="S63" s="3"/>
      <c r="T63" s="3"/>
      <c r="U63" s="3"/>
      <c r="V63" s="3"/>
      <c r="W63" s="3"/>
      <c r="X63" s="9"/>
      <c r="Y63" s="9"/>
      <c r="Z63" s="9"/>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row>
    <row r="64" spans="1:111" s="3" customFormat="1" ht="13.8" thickBot="1">
      <c r="A64" s="2"/>
      <c r="L64" s="19"/>
      <c r="X64" s="9"/>
      <c r="Y64" s="9"/>
      <c r="Z64" s="9"/>
    </row>
    <row r="65" spans="1:111" s="3" customFormat="1" ht="13.8" thickBot="1">
      <c r="A65" s="294" t="s">
        <v>21</v>
      </c>
      <c r="B65" s="303"/>
      <c r="C65" s="303"/>
      <c r="D65" s="303"/>
      <c r="E65" s="303"/>
      <c r="F65" s="303"/>
      <c r="G65" s="295"/>
      <c r="L65" s="19"/>
      <c r="X65" s="19"/>
      <c r="Y65" s="19"/>
      <c r="Z65" s="9"/>
    </row>
    <row r="66" spans="1:111" s="3" customFormat="1" ht="27" thickBot="1">
      <c r="A66" s="2"/>
      <c r="C66" s="85" t="s">
        <v>16</v>
      </c>
      <c r="D66" s="118" t="s">
        <v>89</v>
      </c>
      <c r="E66" s="118" t="s">
        <v>17</v>
      </c>
      <c r="F66" s="118" t="s">
        <v>18</v>
      </c>
      <c r="G66" s="119" t="s">
        <v>19</v>
      </c>
      <c r="H66" s="120" t="s">
        <v>57</v>
      </c>
      <c r="I66" s="121" t="s">
        <v>59</v>
      </c>
      <c r="L66" s="19"/>
      <c r="X66" s="19"/>
      <c r="Y66" s="19"/>
      <c r="Z66" s="9"/>
    </row>
    <row r="67" spans="1:111" s="3" customFormat="1">
      <c r="A67" s="12" t="s">
        <v>15</v>
      </c>
      <c r="B67" s="125"/>
      <c r="C67" s="13">
        <v>82</v>
      </c>
      <c r="D67" s="13">
        <f>(E67+C67)/2</f>
        <v>95</v>
      </c>
      <c r="E67" s="13">
        <v>108</v>
      </c>
      <c r="F67" s="13">
        <v>120</v>
      </c>
      <c r="G67" s="304">
        <v>120</v>
      </c>
      <c r="H67" s="126">
        <f>F67/B48</f>
        <v>54.431642928422384</v>
      </c>
      <c r="I67" s="301">
        <f>H67</f>
        <v>54.431642928422384</v>
      </c>
      <c r="L67" s="19"/>
    </row>
    <row r="68" spans="1:111" s="3" customFormat="1">
      <c r="A68" s="127" t="s">
        <v>14</v>
      </c>
      <c r="B68" s="122"/>
      <c r="C68" s="124">
        <v>108</v>
      </c>
      <c r="D68" s="124">
        <f>(E68+C68)/2</f>
        <v>125</v>
      </c>
      <c r="E68" s="124">
        <v>142</v>
      </c>
      <c r="F68" s="124">
        <v>50</v>
      </c>
      <c r="G68" s="305"/>
      <c r="H68" s="123">
        <f>F68/B48</f>
        <v>22.679851220175994</v>
      </c>
      <c r="I68" s="302"/>
      <c r="L68" s="19"/>
    </row>
    <row r="69" spans="1:111" s="3" customFormat="1">
      <c r="A69" s="127"/>
      <c r="B69" s="122"/>
      <c r="C69" s="122"/>
      <c r="D69" s="122"/>
      <c r="E69" s="122"/>
      <c r="F69" s="122"/>
      <c r="G69" s="122"/>
      <c r="H69" s="122"/>
      <c r="I69" s="128"/>
      <c r="L69" s="19"/>
    </row>
    <row r="70" spans="1:111" s="3" customFormat="1">
      <c r="A70" s="127" t="s">
        <v>20</v>
      </c>
      <c r="B70" s="122"/>
      <c r="C70" s="124">
        <v>34</v>
      </c>
      <c r="D70" s="124">
        <v>37</v>
      </c>
      <c r="E70" s="124">
        <v>46</v>
      </c>
      <c r="F70" s="122"/>
      <c r="G70" s="122"/>
      <c r="H70" s="122"/>
      <c r="I70" s="128"/>
      <c r="L70" s="19"/>
      <c r="X70" s="9"/>
      <c r="Y70" s="101"/>
    </row>
    <row r="71" spans="1:111" s="3" customFormat="1" ht="13.8" thickBot="1">
      <c r="A71" s="10" t="s">
        <v>90</v>
      </c>
      <c r="B71" s="129"/>
      <c r="C71" s="14">
        <v>34</v>
      </c>
      <c r="D71" s="14">
        <v>37</v>
      </c>
      <c r="E71" s="14">
        <v>46</v>
      </c>
      <c r="F71" s="129"/>
      <c r="G71" s="129"/>
      <c r="H71" s="129"/>
      <c r="I71" s="11"/>
      <c r="L71" s="19"/>
      <c r="X71" s="9"/>
    </row>
    <row r="72" spans="1:111" s="3" customFormat="1" ht="13.8" thickBot="1">
      <c r="A72" s="2"/>
      <c r="L72" s="19"/>
      <c r="X72" s="9"/>
    </row>
    <row r="73" spans="1:111" s="3" customFormat="1" ht="13.8" thickBot="1">
      <c r="A73" s="32" t="s">
        <v>36</v>
      </c>
      <c r="D73" s="294" t="s">
        <v>105</v>
      </c>
      <c r="E73" s="295"/>
      <c r="F73" s="294" t="s">
        <v>106</v>
      </c>
      <c r="G73" s="295"/>
      <c r="L73" s="19"/>
    </row>
    <row r="74" spans="1:111" s="3" customFormat="1" ht="13.8" thickBot="1">
      <c r="A74" s="32" t="s">
        <v>35</v>
      </c>
      <c r="D74" s="169" t="s">
        <v>102</v>
      </c>
      <c r="E74" s="170" t="s">
        <v>103</v>
      </c>
      <c r="F74" s="169" t="s">
        <v>102</v>
      </c>
      <c r="G74" s="178" t="s">
        <v>103</v>
      </c>
      <c r="L74" s="19"/>
    </row>
    <row r="75" spans="1:111" s="3" customFormat="1" ht="13.8" thickBot="1">
      <c r="A75" s="33">
        <v>7.5</v>
      </c>
      <c r="D75" s="25">
        <v>236.4</v>
      </c>
      <c r="E75" s="179">
        <v>816.5</v>
      </c>
      <c r="F75" s="3">
        <v>185</v>
      </c>
      <c r="G75" s="179">
        <f>E75</f>
        <v>816.5</v>
      </c>
      <c r="L75" s="19"/>
    </row>
    <row r="76" spans="1:111" s="6" customFormat="1" ht="13.8" thickBot="1">
      <c r="A76" s="5"/>
      <c r="D76" s="26">
        <v>263.10000000000002</v>
      </c>
      <c r="E76" s="84">
        <v>816.5</v>
      </c>
      <c r="F76" s="6">
        <v>305</v>
      </c>
      <c r="G76" s="84">
        <f>E76</f>
        <v>816.5</v>
      </c>
      <c r="L76" s="27"/>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row>
    <row r="77" spans="1:111">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row>
    <row r="78" spans="1:111">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row>
  </sheetData>
  <sheetProtection algorithmName="SHA-512" hashValue="WQOVyJOzcnqPBnWwx2Ig6CLy8Fl/FPdLqvPCqYwq2ETv9hNzCz+RbSOelIWUuUtOM7xturiu7/11roHLuVIMDA==" saltValue="wGYfCa6VT3g6ahA5VgkVIw==" spinCount="100000" sheet="1" objects="1" scenarios="1"/>
  <mergeCells count="14">
    <mergeCell ref="D73:E73"/>
    <mergeCell ref="F73:G73"/>
    <mergeCell ref="N3:P3"/>
    <mergeCell ref="AA29:AB29"/>
    <mergeCell ref="X53:Y53"/>
    <mergeCell ref="AA53:AB53"/>
    <mergeCell ref="O9:O10"/>
    <mergeCell ref="I67:I68"/>
    <mergeCell ref="A65:G65"/>
    <mergeCell ref="G67:G68"/>
    <mergeCell ref="E33:F33"/>
    <mergeCell ref="A33:B33"/>
    <mergeCell ref="C36:C37"/>
    <mergeCell ref="D35:D3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J48"/>
  <sheetViews>
    <sheetView workbookViewId="0">
      <selection activeCell="A3" sqref="A1:XFD1048576"/>
    </sheetView>
  </sheetViews>
  <sheetFormatPr defaultColWidth="8.77734375" defaultRowHeight="20.399999999999999"/>
  <cols>
    <col min="1" max="1" width="36.33203125" style="117" customWidth="1"/>
    <col min="2" max="4" width="8.77734375" style="117"/>
    <col min="5" max="5" width="12.33203125" style="117" customWidth="1"/>
    <col min="6" max="6" width="8.77734375" style="117"/>
    <col min="7" max="7" width="8.77734375" style="117" customWidth="1"/>
    <col min="8" max="8" width="9.44140625" style="117" customWidth="1"/>
    <col min="9" max="9" width="8.77734375" style="117"/>
    <col min="10" max="10" width="9.33203125" style="117" customWidth="1"/>
    <col min="11" max="13" width="11.77734375" style="117" customWidth="1"/>
    <col min="14" max="14" width="12.109375" style="117" customWidth="1"/>
    <col min="15" max="16384" width="8.77734375" style="117"/>
  </cols>
  <sheetData>
    <row r="1" spans="1:10" ht="30" customHeight="1" thickBot="1">
      <c r="A1" s="316" t="s">
        <v>122</v>
      </c>
      <c r="B1" s="317"/>
      <c r="C1" s="317"/>
      <c r="D1" s="317"/>
      <c r="E1" s="318"/>
      <c r="F1" s="189">
        <v>242.1</v>
      </c>
      <c r="G1" s="144"/>
      <c r="H1" s="144">
        <v>723.88</v>
      </c>
      <c r="I1" s="145" t="s">
        <v>0</v>
      </c>
    </row>
    <row r="2" spans="1:10" ht="30" customHeight="1" thickBot="1"/>
    <row r="3" spans="1:10" ht="30" customHeight="1" thickBot="1">
      <c r="A3" s="316" t="s">
        <v>97</v>
      </c>
      <c r="B3" s="317"/>
      <c r="C3" s="317"/>
      <c r="D3" s="317"/>
      <c r="E3" s="318"/>
    </row>
    <row r="4" spans="1:10" ht="30" customHeight="1" thickBot="1">
      <c r="A4" s="180"/>
      <c r="B4" s="180"/>
      <c r="C4" s="181" t="s">
        <v>89</v>
      </c>
      <c r="D4" s="181"/>
      <c r="E4" s="138" t="s">
        <v>96</v>
      </c>
    </row>
    <row r="5" spans="1:10" ht="30" customHeight="1">
      <c r="A5" s="190" t="s">
        <v>114</v>
      </c>
      <c r="B5" s="132"/>
      <c r="C5" s="112">
        <v>250</v>
      </c>
      <c r="D5" s="158"/>
      <c r="E5" s="186"/>
    </row>
    <row r="6" spans="1:10" ht="30" customHeight="1">
      <c r="A6" s="191" t="s">
        <v>115</v>
      </c>
      <c r="B6" s="133"/>
      <c r="C6" s="111">
        <v>250</v>
      </c>
      <c r="D6" s="159"/>
      <c r="E6" s="187"/>
      <c r="J6" s="54"/>
    </row>
    <row r="7" spans="1:10" ht="30" customHeight="1">
      <c r="A7" s="191" t="s">
        <v>25</v>
      </c>
      <c r="B7" s="133"/>
      <c r="C7" s="111">
        <v>342</v>
      </c>
      <c r="D7" s="159"/>
      <c r="E7" s="187"/>
      <c r="J7" s="54"/>
    </row>
    <row r="8" spans="1:10" ht="30" customHeight="1">
      <c r="A8" s="191" t="s">
        <v>25</v>
      </c>
      <c r="B8" s="133"/>
      <c r="C8" s="111">
        <v>342</v>
      </c>
      <c r="D8" s="159"/>
      <c r="E8" s="187"/>
      <c r="J8" s="54"/>
    </row>
    <row r="9" spans="1:10" ht="30" customHeight="1">
      <c r="A9" s="191" t="s">
        <v>109</v>
      </c>
      <c r="B9" s="133"/>
      <c r="C9" s="111">
        <v>404</v>
      </c>
      <c r="D9" s="159"/>
      <c r="E9" s="187">
        <v>20</v>
      </c>
      <c r="J9" s="54"/>
    </row>
    <row r="10" spans="1:10" ht="40.950000000000003" customHeight="1">
      <c r="A10" s="191" t="s">
        <v>110</v>
      </c>
      <c r="B10" s="133"/>
      <c r="C10" s="111">
        <v>448</v>
      </c>
      <c r="D10" s="159"/>
      <c r="E10" s="187">
        <v>80</v>
      </c>
      <c r="J10" s="54"/>
    </row>
    <row r="11" spans="1:10" ht="30" customHeight="1" thickBot="1">
      <c r="A11" s="192" t="s">
        <v>98</v>
      </c>
      <c r="B11" s="185"/>
      <c r="C11" s="139">
        <v>239</v>
      </c>
      <c r="D11" s="161"/>
      <c r="E11" s="188"/>
    </row>
    <row r="12" spans="1:10" ht="28.05" customHeight="1" thickBot="1">
      <c r="A12" s="147"/>
    </row>
    <row r="13" spans="1:10" ht="34.049999999999997" customHeight="1" thickBot="1">
      <c r="B13" s="316" t="s">
        <v>116</v>
      </c>
      <c r="C13" s="317"/>
      <c r="D13" s="317"/>
      <c r="E13" s="317"/>
      <c r="F13" s="317"/>
      <c r="G13" s="317"/>
      <c r="H13" s="317"/>
      <c r="I13" s="318"/>
    </row>
    <row r="14" spans="1:10" ht="37.950000000000003" customHeight="1" thickBot="1">
      <c r="B14" s="173"/>
      <c r="C14" s="316" t="s">
        <v>2</v>
      </c>
      <c r="D14" s="317"/>
      <c r="E14" s="317"/>
      <c r="F14" s="318"/>
      <c r="G14" s="320" t="s">
        <v>101</v>
      </c>
      <c r="H14" s="319" t="s">
        <v>100</v>
      </c>
      <c r="I14" s="318"/>
    </row>
    <row r="15" spans="1:10" ht="19.05" customHeight="1" thickBot="1">
      <c r="B15" s="173" t="s">
        <v>7</v>
      </c>
      <c r="C15" s="331" t="s">
        <v>3</v>
      </c>
      <c r="D15" s="332"/>
      <c r="E15" s="331" t="s">
        <v>4</v>
      </c>
      <c r="F15" s="333"/>
      <c r="G15" s="321"/>
      <c r="H15" s="333" t="s">
        <v>33</v>
      </c>
      <c r="I15" s="332"/>
      <c r="J15" s="174"/>
    </row>
    <row r="16" spans="1:10" s="148" customFormat="1" ht="82.2" thickBot="1">
      <c r="B16" s="146"/>
      <c r="C16" s="153" t="s">
        <v>5</v>
      </c>
      <c r="D16" s="154" t="s">
        <v>34</v>
      </c>
      <c r="E16" s="154" t="s">
        <v>6</v>
      </c>
      <c r="F16" s="156" t="s">
        <v>0</v>
      </c>
      <c r="G16" s="322"/>
      <c r="H16" s="157" t="s">
        <v>107</v>
      </c>
      <c r="I16" s="155" t="s">
        <v>108</v>
      </c>
      <c r="J16" s="147"/>
    </row>
    <row r="17" spans="1:10" ht="40.049999999999997" customHeight="1">
      <c r="B17" s="149">
        <v>1</v>
      </c>
      <c r="C17" s="112">
        <v>93.07</v>
      </c>
      <c r="D17" s="112">
        <f>C17*CALCULATORS!$B$52</f>
        <v>236.39779999999999</v>
      </c>
      <c r="E17" s="112">
        <v>1800</v>
      </c>
      <c r="F17" s="158">
        <f>E17*CALCULATORS!$E$48</f>
        <v>816.47464392633583</v>
      </c>
      <c r="G17" s="323" t="s">
        <v>8</v>
      </c>
      <c r="H17" s="163">
        <f>C17*E17/1000</f>
        <v>167.52600000000001</v>
      </c>
      <c r="I17" s="113">
        <f>D17*F17/1000</f>
        <v>193.01280957996914</v>
      </c>
      <c r="J17" s="174"/>
    </row>
    <row r="18" spans="1:10" ht="40.049999999999997" customHeight="1" thickBot="1">
      <c r="B18" s="150">
        <v>2</v>
      </c>
      <c r="C18" s="111">
        <v>93.07</v>
      </c>
      <c r="D18" s="111">
        <f>C18*CALCULATORS!$B$52</f>
        <v>236.39779999999999</v>
      </c>
      <c r="E18" s="111">
        <v>2017</v>
      </c>
      <c r="F18" s="159">
        <f>E18*CALCULATORS!$E$48</f>
        <v>914.90519822189958</v>
      </c>
      <c r="G18" s="324"/>
      <c r="H18" s="164">
        <f t="shared" ref="H18:H27" si="0">C18*E18/1000</f>
        <v>187.72218999999998</v>
      </c>
      <c r="I18" s="114">
        <f t="shared" ref="I18:I27" si="1">D18*F18/1000</f>
        <v>216.28157606822094</v>
      </c>
      <c r="J18" s="174"/>
    </row>
    <row r="19" spans="1:10" ht="40.049999999999997" customHeight="1">
      <c r="A19" s="314" t="s">
        <v>113</v>
      </c>
      <c r="B19" s="150">
        <v>3</v>
      </c>
      <c r="C19" s="111">
        <v>98.19</v>
      </c>
      <c r="D19" s="111">
        <f>C19*CALCULATORS!$B$52</f>
        <v>249.40260000000001</v>
      </c>
      <c r="E19" s="111">
        <v>2535</v>
      </c>
      <c r="F19" s="182">
        <f>E19*CALCULATORS!$E$48</f>
        <v>1149.868456862923</v>
      </c>
      <c r="G19" s="324"/>
      <c r="H19" s="164">
        <f t="shared" si="0"/>
        <v>248.91164999999998</v>
      </c>
      <c r="I19" s="114">
        <f t="shared" si="1"/>
        <v>286.78018279960088</v>
      </c>
    </row>
    <row r="20" spans="1:10" ht="40.049999999999997" customHeight="1" thickBot="1">
      <c r="A20" s="315"/>
      <c r="B20" s="150">
        <v>4</v>
      </c>
      <c r="C20" s="111">
        <v>103.58</v>
      </c>
      <c r="D20" s="111">
        <f>C20*CALCULATORS!$B$52</f>
        <v>263.09320000000002</v>
      </c>
      <c r="E20" s="111">
        <v>2535</v>
      </c>
      <c r="F20" s="182">
        <f>E20*CALCULATORS!$E$48</f>
        <v>1149.868456862923</v>
      </c>
      <c r="G20" s="324"/>
      <c r="H20" s="164">
        <f t="shared" si="0"/>
        <v>262.57529999999997</v>
      </c>
      <c r="I20" s="114">
        <f t="shared" si="1"/>
        <v>302.52257189512841</v>
      </c>
    </row>
    <row r="21" spans="1:10" ht="40.049999999999997" customHeight="1" thickBot="1">
      <c r="B21" s="152">
        <v>5</v>
      </c>
      <c r="C21" s="136">
        <v>103.58</v>
      </c>
      <c r="D21" s="136">
        <f>C21*CALCULATORS!$B$52</f>
        <v>263.09320000000002</v>
      </c>
      <c r="E21" s="136">
        <v>1800</v>
      </c>
      <c r="F21" s="160">
        <f>E21*CALCULATORS!$E$48</f>
        <v>816.47464392633583</v>
      </c>
      <c r="G21" s="325"/>
      <c r="H21" s="165">
        <f t="shared" si="0"/>
        <v>186.44399999999999</v>
      </c>
      <c r="I21" s="137">
        <f t="shared" si="1"/>
        <v>214.80892678944028</v>
      </c>
      <c r="J21" s="174"/>
    </row>
    <row r="22" spans="1:10" ht="40.049999999999997" customHeight="1">
      <c r="B22" s="149">
        <v>7</v>
      </c>
      <c r="C22" s="112">
        <v>97.09</v>
      </c>
      <c r="D22" s="112">
        <f>C22*CALCULATORS!$B$52</f>
        <v>246.60860000000002</v>
      </c>
      <c r="E22" s="112">
        <v>2425</v>
      </c>
      <c r="F22" s="158">
        <f>E22*CALCULATORS!$E$48</f>
        <v>1099.9727841785357</v>
      </c>
      <c r="G22" s="326" t="s">
        <v>9</v>
      </c>
      <c r="H22" s="163">
        <f t="shared" si="0"/>
        <v>235.44325000000001</v>
      </c>
      <c r="I22" s="113">
        <f t="shared" si="1"/>
        <v>271.26274834437083</v>
      </c>
      <c r="J22" s="174"/>
    </row>
    <row r="23" spans="1:10" ht="40.049999999999997" customHeight="1">
      <c r="B23" s="150">
        <v>8</v>
      </c>
      <c r="C23" s="111">
        <v>101.77</v>
      </c>
      <c r="D23" s="111">
        <f>C23*CALCULATORS!$B$52</f>
        <v>258.49579999999997</v>
      </c>
      <c r="E23" s="111">
        <v>2425</v>
      </c>
      <c r="F23" s="159">
        <f>E23*CALCULATORS!$E$48</f>
        <v>1099.9727841785357</v>
      </c>
      <c r="G23" s="327"/>
      <c r="H23" s="164">
        <f t="shared" si="0"/>
        <v>246.79225</v>
      </c>
      <c r="I23" s="114">
        <f t="shared" si="1"/>
        <v>284.33834482445786</v>
      </c>
      <c r="J23" s="174"/>
    </row>
    <row r="24" spans="1:10" ht="40.049999999999997" customHeight="1" thickBot="1">
      <c r="B24" s="151">
        <v>9</v>
      </c>
      <c r="C24" s="115">
        <v>101.77</v>
      </c>
      <c r="D24" s="115">
        <f>C24*CALCULATORS!$B$52</f>
        <v>258.49579999999997</v>
      </c>
      <c r="E24" s="115">
        <v>1800</v>
      </c>
      <c r="F24" s="161">
        <f>E24*CALCULATORS!$E$48</f>
        <v>816.47464392633583</v>
      </c>
      <c r="G24" s="328"/>
      <c r="H24" s="166">
        <f t="shared" si="0"/>
        <v>183.18600000000001</v>
      </c>
      <c r="I24" s="116">
        <f t="shared" si="1"/>
        <v>211.05526626145331</v>
      </c>
      <c r="J24" s="174"/>
    </row>
    <row r="25" spans="1:10" ht="40.049999999999997" customHeight="1">
      <c r="B25" s="99">
        <v>10</v>
      </c>
      <c r="C25" s="134">
        <v>93.62</v>
      </c>
      <c r="D25" s="134">
        <f>C25*CALCULATORS!$B$52</f>
        <v>237.79480000000001</v>
      </c>
      <c r="E25" s="134">
        <v>2074</v>
      </c>
      <c r="F25" s="162">
        <f>E25*CALCULATORS!$E$48</f>
        <v>940.76022861290028</v>
      </c>
      <c r="G25" s="329" t="s">
        <v>93</v>
      </c>
      <c r="H25" s="167">
        <f t="shared" si="0"/>
        <v>194.16788</v>
      </c>
      <c r="I25" s="135">
        <f t="shared" si="1"/>
        <v>223.7078904109589</v>
      </c>
      <c r="J25" s="174"/>
    </row>
    <row r="26" spans="1:10" ht="40.049999999999997" customHeight="1">
      <c r="B26" s="150">
        <v>11</v>
      </c>
      <c r="C26" s="111">
        <v>97.6</v>
      </c>
      <c r="D26" s="111">
        <f>C26*CALCULATORS!$B$52</f>
        <v>247.904</v>
      </c>
      <c r="E26" s="111">
        <v>2074</v>
      </c>
      <c r="F26" s="159">
        <f>E26*CALCULATORS!$E$48</f>
        <v>940.76022861290028</v>
      </c>
      <c r="G26" s="324"/>
      <c r="H26" s="164">
        <f t="shared" si="0"/>
        <v>202.42239999999998</v>
      </c>
      <c r="I26" s="114">
        <f t="shared" si="1"/>
        <v>233.21822371405244</v>
      </c>
      <c r="J26" s="174"/>
    </row>
    <row r="27" spans="1:10" ht="40.049999999999997" customHeight="1" thickBot="1">
      <c r="B27" s="151">
        <v>12</v>
      </c>
      <c r="C27" s="115">
        <v>97.6</v>
      </c>
      <c r="D27" s="115">
        <f>C27*CALCULATORS!$B$52</f>
        <v>247.904</v>
      </c>
      <c r="E27" s="115">
        <v>1800</v>
      </c>
      <c r="F27" s="161">
        <f>E27*CALCULATORS!$E$48</f>
        <v>816.47464392633583</v>
      </c>
      <c r="G27" s="330"/>
      <c r="H27" s="166">
        <f t="shared" si="0"/>
        <v>175.68</v>
      </c>
      <c r="I27" s="116">
        <f t="shared" si="1"/>
        <v>202.40733012791435</v>
      </c>
      <c r="J27" s="174"/>
    </row>
    <row r="28" spans="1:10">
      <c r="B28" s="174"/>
      <c r="C28" s="174"/>
      <c r="D28" s="174"/>
      <c r="E28" s="174"/>
      <c r="F28" s="174"/>
      <c r="G28" s="174"/>
      <c r="H28" s="174"/>
    </row>
    <row r="29" spans="1:10">
      <c r="A29" s="174"/>
      <c r="B29" s="174"/>
      <c r="C29" s="174"/>
      <c r="D29" s="174"/>
      <c r="E29" s="174"/>
      <c r="F29" s="174"/>
      <c r="G29" s="174"/>
      <c r="H29" s="174"/>
      <c r="I29" s="174"/>
    </row>
    <row r="30" spans="1:10">
      <c r="G30" s="174"/>
      <c r="H30" s="174"/>
      <c r="I30" s="174"/>
    </row>
    <row r="31" spans="1:10" ht="24" customHeight="1">
      <c r="G31" s="174"/>
      <c r="H31" s="174"/>
      <c r="I31" s="174"/>
    </row>
    <row r="32" spans="1:10" ht="24" customHeight="1">
      <c r="G32" s="174"/>
      <c r="H32" s="174"/>
      <c r="I32" s="174"/>
    </row>
    <row r="33" spans="2:9" ht="24" customHeight="1">
      <c r="G33" s="174"/>
      <c r="H33" s="174"/>
      <c r="I33" s="174"/>
    </row>
    <row r="34" spans="2:9" ht="24" customHeight="1">
      <c r="G34" s="174"/>
      <c r="H34" s="174"/>
    </row>
    <row r="35" spans="2:9" ht="24" customHeight="1">
      <c r="G35" s="174"/>
      <c r="H35" s="174"/>
    </row>
    <row r="36" spans="2:9" ht="24" customHeight="1">
      <c r="G36" s="174"/>
      <c r="H36" s="174"/>
    </row>
    <row r="37" spans="2:9" ht="24" customHeight="1">
      <c r="G37" s="174"/>
      <c r="H37" s="174"/>
    </row>
    <row r="38" spans="2:9" ht="37.950000000000003" customHeight="1">
      <c r="G38" s="174"/>
      <c r="H38" s="174"/>
    </row>
    <row r="39" spans="2:9" ht="24" customHeight="1">
      <c r="G39" s="174"/>
      <c r="H39" s="174"/>
    </row>
    <row r="40" spans="2:9" ht="24" customHeight="1"/>
    <row r="41" spans="2:9" ht="24" customHeight="1"/>
    <row r="42" spans="2:9" ht="24" customHeight="1">
      <c r="B42" s="174"/>
      <c r="C42" s="174"/>
      <c r="D42" s="174"/>
      <c r="E42" s="174"/>
      <c r="F42" s="174"/>
      <c r="G42" s="174"/>
      <c r="H42" s="174"/>
    </row>
    <row r="43" spans="2:9" ht="24" customHeight="1">
      <c r="B43" s="174"/>
      <c r="C43" s="174"/>
      <c r="D43" s="174"/>
      <c r="E43" s="174"/>
      <c r="F43" s="174"/>
      <c r="G43" s="174"/>
      <c r="H43" s="174"/>
    </row>
    <row r="44" spans="2:9">
      <c r="B44" s="174"/>
      <c r="C44" s="174"/>
      <c r="D44" s="174"/>
      <c r="E44" s="174"/>
      <c r="F44" s="174"/>
      <c r="G44" s="174"/>
      <c r="H44" s="174"/>
    </row>
    <row r="45" spans="2:9">
      <c r="B45" s="174"/>
      <c r="C45" s="174"/>
      <c r="D45" s="174"/>
      <c r="E45" s="174"/>
      <c r="F45" s="174"/>
      <c r="G45" s="174"/>
      <c r="H45" s="174"/>
    </row>
    <row r="46" spans="2:9">
      <c r="B46" s="174"/>
      <c r="C46" s="174"/>
      <c r="D46" s="174"/>
      <c r="E46" s="174"/>
      <c r="F46" s="174"/>
      <c r="G46" s="174"/>
      <c r="H46" s="174"/>
    </row>
    <row r="47" spans="2:9">
      <c r="B47" s="174"/>
      <c r="C47" s="174"/>
      <c r="D47" s="174"/>
      <c r="E47" s="174"/>
      <c r="F47" s="174"/>
      <c r="G47" s="174"/>
      <c r="H47" s="174"/>
    </row>
    <row r="48" spans="2:9">
      <c r="B48" s="174"/>
      <c r="C48" s="174"/>
      <c r="D48" s="174"/>
      <c r="E48" s="174"/>
      <c r="F48" s="174"/>
      <c r="G48" s="174"/>
      <c r="H48" s="174"/>
    </row>
  </sheetData>
  <sheetProtection algorithmName="SHA-512" hashValue="LeZlv9TVKdSfd2E3n8Xu3Xb3hWsylKb/x5ZsGBeYeCpIojCc40RVXilAIYLCteiLFF3v6B4QWUQEdQGHa+aNEw==" saltValue="pfTt938xGtn31Pwal9FXag==" spinCount="100000" sheet="1" objects="1" scenarios="1" selectLockedCells="1"/>
  <mergeCells count="13">
    <mergeCell ref="G22:G24"/>
    <mergeCell ref="G25:G27"/>
    <mergeCell ref="C15:D15"/>
    <mergeCell ref="E15:F15"/>
    <mergeCell ref="H15:I15"/>
    <mergeCell ref="A19:A20"/>
    <mergeCell ref="A3:E3"/>
    <mergeCell ref="A1:E1"/>
    <mergeCell ref="H14:I14"/>
    <mergeCell ref="C14:F14"/>
    <mergeCell ref="B13:I13"/>
    <mergeCell ref="G14:G16"/>
    <mergeCell ref="G17:G21"/>
  </mergeCells>
  <phoneticPr fontId="0"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J32"/>
  <sheetViews>
    <sheetView topLeftCell="A24" workbookViewId="0">
      <selection activeCell="H26" sqref="H26"/>
    </sheetView>
  </sheetViews>
  <sheetFormatPr defaultColWidth="10.77734375" defaultRowHeight="22.8"/>
  <cols>
    <col min="1" max="4" width="5.6640625" style="35" customWidth="1"/>
    <col min="5" max="5" width="17" style="35" bestFit="1" customWidth="1"/>
    <col min="6" max="6" width="30.109375" style="35" customWidth="1"/>
    <col min="7" max="7" width="20.77734375" style="63" customWidth="1"/>
    <col min="8" max="8" width="20.77734375" style="35" customWidth="1"/>
    <col min="9" max="16384" width="10.77734375" style="35"/>
  </cols>
  <sheetData>
    <row r="1" spans="1:8" ht="40.950000000000003" customHeight="1" thickBot="1">
      <c r="A1" s="334" t="s">
        <v>54</v>
      </c>
      <c r="B1" s="335"/>
      <c r="C1" s="335"/>
      <c r="D1" s="335"/>
      <c r="E1" s="335"/>
      <c r="F1" s="335"/>
      <c r="G1" s="335"/>
      <c r="H1" s="336"/>
    </row>
    <row r="2" spans="1:8" s="34" customFormat="1" ht="42" customHeight="1" thickBot="1">
      <c r="A2" s="57" t="s">
        <v>47</v>
      </c>
      <c r="B2" s="58"/>
      <c r="C2" s="58"/>
      <c r="D2" s="58"/>
      <c r="E2" s="58"/>
      <c r="F2" s="58"/>
      <c r="G2" s="45" t="s">
        <v>49</v>
      </c>
      <c r="H2" s="62" t="s">
        <v>50</v>
      </c>
    </row>
    <row r="3" spans="1:8" s="34" customFormat="1" ht="28.95" customHeight="1">
      <c r="A3" s="41"/>
      <c r="B3" s="59" t="s">
        <v>40</v>
      </c>
      <c r="C3" s="40"/>
      <c r="D3" s="40"/>
      <c r="E3" s="40"/>
      <c r="F3" s="40"/>
      <c r="G3" s="65" t="s">
        <v>48</v>
      </c>
      <c r="H3" s="65" t="s">
        <v>48</v>
      </c>
    </row>
    <row r="4" spans="1:8" s="34" customFormat="1" ht="28.95" customHeight="1">
      <c r="A4" s="41"/>
      <c r="B4" s="36"/>
      <c r="C4" s="37" t="s">
        <v>41</v>
      </c>
      <c r="D4" s="38"/>
      <c r="E4" s="38"/>
      <c r="F4" s="38"/>
      <c r="G4" s="66" t="s">
        <v>48</v>
      </c>
      <c r="H4" s="66" t="s">
        <v>48</v>
      </c>
    </row>
    <row r="5" spans="1:8" s="34" customFormat="1" ht="28.95" customHeight="1">
      <c r="A5" s="41"/>
      <c r="B5" s="36"/>
      <c r="C5" s="37" t="s">
        <v>42</v>
      </c>
      <c r="D5" s="38"/>
      <c r="E5" s="38"/>
      <c r="F5" s="38"/>
      <c r="G5" s="66" t="s">
        <v>48</v>
      </c>
      <c r="H5" s="66" t="s">
        <v>48</v>
      </c>
    </row>
    <row r="6" spans="1:8" s="34" customFormat="1" ht="28.95" customHeight="1">
      <c r="A6" s="41"/>
      <c r="B6" s="60" t="s">
        <v>66</v>
      </c>
      <c r="C6" s="38"/>
      <c r="D6" s="38"/>
      <c r="E6" s="38"/>
      <c r="F6" s="38"/>
      <c r="G6" s="66" t="s">
        <v>48</v>
      </c>
      <c r="H6" s="66" t="s">
        <v>48</v>
      </c>
    </row>
    <row r="7" spans="1:8" s="34" customFormat="1" ht="28.95" customHeight="1">
      <c r="A7" s="41"/>
      <c r="C7" s="37" t="s">
        <v>43</v>
      </c>
      <c r="D7" s="38"/>
      <c r="E7" s="38"/>
      <c r="F7" s="38"/>
      <c r="G7" s="66" t="s">
        <v>48</v>
      </c>
      <c r="H7" s="66" t="s">
        <v>48</v>
      </c>
    </row>
    <row r="8" spans="1:8" s="34" customFormat="1" ht="28.95" customHeight="1">
      <c r="A8" s="41"/>
      <c r="B8" s="37"/>
      <c r="C8" s="38" t="s">
        <v>67</v>
      </c>
      <c r="D8" s="38"/>
      <c r="E8" s="38"/>
      <c r="F8" s="38"/>
      <c r="G8" s="66" t="s">
        <v>48</v>
      </c>
      <c r="H8" s="66" t="s">
        <v>48</v>
      </c>
    </row>
    <row r="9" spans="1:8" s="34" customFormat="1" ht="28.95" customHeight="1">
      <c r="A9" s="41"/>
      <c r="B9" s="37"/>
      <c r="C9" s="38" t="s">
        <v>68</v>
      </c>
      <c r="D9" s="38"/>
      <c r="E9" s="38"/>
      <c r="F9" s="38"/>
      <c r="G9" s="66" t="s">
        <v>48</v>
      </c>
      <c r="H9" s="66" t="s">
        <v>48</v>
      </c>
    </row>
    <row r="10" spans="1:8" s="34" customFormat="1" ht="28.95" customHeight="1">
      <c r="A10" s="41"/>
      <c r="B10" s="37" t="s">
        <v>38</v>
      </c>
      <c r="C10" s="38"/>
      <c r="D10" s="38"/>
      <c r="E10" s="38"/>
      <c r="F10" s="38"/>
      <c r="G10" s="66" t="s">
        <v>48</v>
      </c>
      <c r="H10" s="66" t="s">
        <v>48</v>
      </c>
    </row>
    <row r="11" spans="1:8" s="34" customFormat="1" ht="28.95" customHeight="1">
      <c r="A11" s="41"/>
      <c r="B11" s="36"/>
      <c r="C11" s="37" t="s">
        <v>44</v>
      </c>
      <c r="D11" s="38"/>
      <c r="E11" s="38"/>
      <c r="F11" s="38"/>
      <c r="G11" s="66" t="s">
        <v>48</v>
      </c>
      <c r="H11" s="66" t="s">
        <v>48</v>
      </c>
    </row>
    <row r="12" spans="1:8" s="34" customFormat="1" ht="28.95" customHeight="1">
      <c r="A12" s="41"/>
      <c r="B12" s="36"/>
      <c r="C12" s="37" t="s">
        <v>69</v>
      </c>
      <c r="D12" s="38"/>
      <c r="E12" s="38"/>
      <c r="F12" s="38"/>
      <c r="G12" s="66" t="s">
        <v>48</v>
      </c>
      <c r="H12" s="66" t="s">
        <v>48</v>
      </c>
    </row>
    <row r="13" spans="1:8" s="34" customFormat="1" ht="28.95" customHeight="1">
      <c r="A13" s="41"/>
      <c r="B13" s="60"/>
      <c r="C13" s="38" t="s">
        <v>70</v>
      </c>
      <c r="D13" s="38"/>
      <c r="E13" s="38"/>
      <c r="F13" s="38"/>
      <c r="G13" s="66" t="s">
        <v>48</v>
      </c>
      <c r="H13" s="66" t="s">
        <v>48</v>
      </c>
    </row>
    <row r="14" spans="1:8" s="34" customFormat="1" ht="28.95" customHeight="1">
      <c r="A14" s="41"/>
      <c r="B14" s="60" t="s">
        <v>71</v>
      </c>
      <c r="C14" s="38"/>
      <c r="D14" s="38"/>
      <c r="E14" s="38"/>
      <c r="F14" s="38"/>
      <c r="G14" s="66" t="s">
        <v>48</v>
      </c>
      <c r="H14" s="66" t="s">
        <v>48</v>
      </c>
    </row>
    <row r="15" spans="1:8" s="34" customFormat="1" ht="28.95" customHeight="1">
      <c r="A15" s="41"/>
      <c r="B15" s="60"/>
      <c r="C15" s="38" t="s">
        <v>72</v>
      </c>
      <c r="D15" s="38"/>
      <c r="E15" s="38"/>
      <c r="F15" s="38"/>
      <c r="G15" s="66" t="s">
        <v>48</v>
      </c>
      <c r="H15" s="66" t="s">
        <v>48</v>
      </c>
    </row>
    <row r="16" spans="1:8" s="34" customFormat="1" ht="28.95" customHeight="1">
      <c r="A16" s="41"/>
      <c r="B16" s="60"/>
      <c r="C16" s="38" t="s">
        <v>73</v>
      </c>
      <c r="D16" s="38"/>
      <c r="E16" s="38"/>
      <c r="F16" s="38"/>
      <c r="G16" s="66" t="s">
        <v>48</v>
      </c>
      <c r="H16" s="66" t="s">
        <v>48</v>
      </c>
    </row>
    <row r="17" spans="1:10" s="34" customFormat="1" ht="28.95" customHeight="1">
      <c r="A17" s="41"/>
      <c r="B17" s="60"/>
      <c r="C17" s="38" t="s">
        <v>74</v>
      </c>
      <c r="D17" s="38"/>
      <c r="E17" s="38"/>
      <c r="F17" s="38"/>
      <c r="G17" s="66" t="s">
        <v>48</v>
      </c>
      <c r="H17" s="66" t="s">
        <v>48</v>
      </c>
    </row>
    <row r="18" spans="1:10" s="34" customFormat="1" ht="28.95" customHeight="1">
      <c r="A18" s="41"/>
      <c r="B18" s="60"/>
      <c r="C18" s="38" t="s">
        <v>75</v>
      </c>
      <c r="D18" s="38"/>
      <c r="E18" s="38"/>
      <c r="F18" s="38"/>
      <c r="G18" s="66" t="s">
        <v>48</v>
      </c>
      <c r="H18" s="66" t="s">
        <v>48</v>
      </c>
    </row>
    <row r="19" spans="1:10" s="34" customFormat="1" ht="28.95" customHeight="1">
      <c r="A19" s="41"/>
      <c r="B19" s="60"/>
      <c r="C19" s="38" t="s">
        <v>76</v>
      </c>
      <c r="D19" s="38"/>
      <c r="E19" s="38"/>
      <c r="F19" s="38"/>
      <c r="G19" s="66" t="s">
        <v>48</v>
      </c>
      <c r="H19" s="66" t="s">
        <v>48</v>
      </c>
      <c r="J19" s="61"/>
    </row>
    <row r="20" spans="1:10" ht="28.95" customHeight="1">
      <c r="A20" s="41"/>
      <c r="B20" s="37" t="s">
        <v>39</v>
      </c>
      <c r="C20" s="38"/>
      <c r="D20" s="38"/>
      <c r="E20" s="38"/>
      <c r="F20" s="38"/>
      <c r="G20" s="66" t="s">
        <v>48</v>
      </c>
      <c r="H20" s="66" t="s">
        <v>48</v>
      </c>
    </row>
    <row r="21" spans="1:10" ht="28.95" customHeight="1">
      <c r="A21" s="41"/>
      <c r="B21" s="36"/>
      <c r="C21" s="37" t="s">
        <v>46</v>
      </c>
      <c r="D21" s="38"/>
      <c r="E21" s="38"/>
      <c r="F21" s="38"/>
      <c r="G21" s="66" t="s">
        <v>48</v>
      </c>
      <c r="H21" s="66" t="s">
        <v>48</v>
      </c>
    </row>
    <row r="22" spans="1:10" ht="28.95" customHeight="1">
      <c r="A22" s="41"/>
      <c r="B22" s="36"/>
      <c r="C22" s="37" t="s">
        <v>45</v>
      </c>
      <c r="D22" s="38"/>
      <c r="E22" s="38"/>
      <c r="F22" s="38"/>
      <c r="G22" s="66" t="s">
        <v>48</v>
      </c>
      <c r="H22" s="66" t="s">
        <v>48</v>
      </c>
    </row>
    <row r="23" spans="1:10" ht="28.95" customHeight="1">
      <c r="A23" s="41"/>
      <c r="B23" s="37" t="s">
        <v>37</v>
      </c>
      <c r="C23" s="38"/>
      <c r="D23" s="38"/>
      <c r="E23" s="38"/>
      <c r="F23" s="38"/>
      <c r="G23" s="66" t="s">
        <v>48</v>
      </c>
      <c r="H23" s="66" t="s">
        <v>48</v>
      </c>
    </row>
    <row r="24" spans="1:10" ht="28.95" customHeight="1">
      <c r="A24" s="41"/>
      <c r="B24" s="40"/>
      <c r="C24" s="40" t="s">
        <v>77</v>
      </c>
      <c r="D24" s="40"/>
      <c r="E24" s="40"/>
      <c r="F24" s="40"/>
      <c r="G24" s="66" t="s">
        <v>48</v>
      </c>
      <c r="H24" s="66" t="s">
        <v>48</v>
      </c>
    </row>
    <row r="25" spans="1:10" ht="28.95" customHeight="1">
      <c r="A25" s="41"/>
      <c r="B25" s="37"/>
      <c r="C25" s="38" t="s">
        <v>78</v>
      </c>
      <c r="D25" s="38"/>
      <c r="E25" s="38"/>
      <c r="F25" s="38"/>
      <c r="G25" s="66" t="s">
        <v>48</v>
      </c>
      <c r="H25" s="66" t="s">
        <v>48</v>
      </c>
    </row>
    <row r="26" spans="1:10" ht="28.95" customHeight="1">
      <c r="A26" s="41"/>
      <c r="B26" s="40"/>
      <c r="C26" s="40"/>
      <c r="D26" s="40"/>
      <c r="E26" s="40"/>
      <c r="F26" s="40"/>
      <c r="G26" s="43"/>
      <c r="H26" s="77"/>
    </row>
    <row r="27" spans="1:10" ht="28.95" customHeight="1">
      <c r="A27" s="41"/>
      <c r="B27" s="37"/>
      <c r="C27" s="38"/>
      <c r="D27" s="38"/>
      <c r="E27" s="38"/>
      <c r="F27" s="38"/>
      <c r="G27" s="43"/>
      <c r="H27" s="77"/>
    </row>
    <row r="28" spans="1:10" ht="28.95" customHeight="1" thickBot="1">
      <c r="A28" s="41"/>
      <c r="B28" s="44"/>
      <c r="C28" s="39"/>
      <c r="D28" s="39"/>
      <c r="E28" s="39"/>
      <c r="F28" s="39"/>
      <c r="G28" s="42"/>
      <c r="H28" s="78"/>
    </row>
    <row r="29" spans="1:10" ht="22.05" customHeight="1">
      <c r="A29" s="67" t="s">
        <v>79</v>
      </c>
      <c r="B29" s="68"/>
      <c r="C29" s="68"/>
      <c r="D29" s="68"/>
      <c r="E29" s="130">
        <v>42565</v>
      </c>
      <c r="F29" s="69" t="s">
        <v>49</v>
      </c>
      <c r="G29" s="76" t="s">
        <v>53</v>
      </c>
      <c r="H29" s="66" t="s">
        <v>48</v>
      </c>
    </row>
    <row r="30" spans="1:10" ht="22.05" customHeight="1">
      <c r="A30" s="70" t="s">
        <v>51</v>
      </c>
      <c r="B30" s="71"/>
      <c r="C30" s="71"/>
      <c r="D30" s="71"/>
      <c r="E30" s="131">
        <v>42590</v>
      </c>
      <c r="F30" s="72" t="s">
        <v>121</v>
      </c>
      <c r="G30" s="79" t="s">
        <v>52</v>
      </c>
      <c r="H30" s="66" t="s">
        <v>48</v>
      </c>
    </row>
    <row r="31" spans="1:10" ht="22.05" customHeight="1" thickBot="1">
      <c r="A31" s="73" t="s">
        <v>80</v>
      </c>
      <c r="B31" s="74"/>
      <c r="C31" s="74"/>
      <c r="D31" s="74"/>
      <c r="E31" s="202">
        <v>42590</v>
      </c>
      <c r="F31" s="75" t="s">
        <v>81</v>
      </c>
      <c r="G31" s="80" t="s">
        <v>82</v>
      </c>
      <c r="H31" s="66" t="s">
        <v>48</v>
      </c>
    </row>
    <row r="32" spans="1:10" ht="22.05" customHeight="1"/>
  </sheetData>
  <sheetProtection algorithmName="SHA-512" hashValue="cvZQCIXAdXoD9xpZFXgqCMlRb40FaIb46v8uscqiQuYIhOkiR0NYG7kmPfXYUEhLjVFQOb5J17MLTkm/1971kg==" saltValue="qArkfGaQl2YF8+l2bcmVJw==" spinCount="100000" sheet="1" objects="1" scenarios="1" selectLockedCells="1"/>
  <mergeCells count="1">
    <mergeCell ref="A1:H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VOORBLAD</vt:lpstr>
      <vt:lpstr>CALCULATORS</vt:lpstr>
      <vt:lpstr>LIMITATIONS&amp;POSITIONS</vt:lpstr>
      <vt:lpstr>CONTROLE, REVISIE</vt:lpstr>
      <vt:lpstr>VOORBLAD!Afdrukbereik</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Dirk Jansen</cp:lastModifiedBy>
  <cp:lastPrinted>2016-08-08T09:04:50Z</cp:lastPrinted>
  <dcterms:created xsi:type="dcterms:W3CDTF">2005-05-21T08:59:53Z</dcterms:created>
  <dcterms:modified xsi:type="dcterms:W3CDTF">2016-08-08T16:51:26Z</dcterms:modified>
  <cp:category/>
</cp:coreProperties>
</file>